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is-my.sharepoint.com/personal/denada_tabaku_bashkiakorce_gov_al/Documents/Denada Data/FINANCA 1/FINANCA/Financa/FINANCA 2026/BUXHETI 2026/"/>
    </mc:Choice>
  </mc:AlternateContent>
  <xr:revisionPtr revIDLastSave="3" documentId="13_ncr:1_{940A9660-F067-4FB1-B9BC-836B0B35D0E4}" xr6:coauthVersionLast="47" xr6:coauthVersionMax="47" xr10:uidLastSave="{4A71C397-1BF1-4A87-A1D3-B26221D0970A}"/>
  <bookViews>
    <workbookView xWindow="-120" yWindow="-120" windowWidth="29040" windowHeight="17520" activeTab="4" xr2:uid="{27B67579-1F5F-4990-ACF4-4C043739A842}"/>
  </bookViews>
  <sheets>
    <sheet name="Tabela (burimet)" sheetId="15" r:id="rId1"/>
    <sheet name="Tab  matrica e shp korrente" sheetId="14" r:id="rId2"/>
    <sheet name="BV6" sheetId="11" r:id="rId3"/>
    <sheet name="BV7" sheetId="12" r:id="rId4"/>
    <sheet name="BV15" sheetId="13" r:id="rId5"/>
  </sheets>
  <externalReferences>
    <externalReference r:id="rId6"/>
    <externalReference r:id="rId7"/>
    <externalReference r:id="rId8"/>
  </externalReferences>
  <definedNames>
    <definedName name="COFOG" localSheetId="1">[1]List_2KO01!$B$2:$B$38</definedName>
    <definedName name="COFOG">[2]List_2KO01!$B$2:$B$38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J50" i="15" l="1"/>
  <c r="BI50" i="15"/>
  <c r="BH50" i="15"/>
  <c r="BG50" i="15"/>
  <c r="BF50" i="15"/>
  <c r="BE50" i="15"/>
  <c r="BD50" i="15"/>
  <c r="BC50" i="15"/>
  <c r="BB50" i="15"/>
  <c r="BA50" i="15"/>
  <c r="AZ50" i="15"/>
  <c r="AY50" i="15"/>
  <c r="AX50" i="15"/>
  <c r="AW50" i="15"/>
  <c r="AV50" i="15"/>
  <c r="AU50" i="15"/>
  <c r="AT50" i="15"/>
  <c r="AS50" i="15"/>
  <c r="AR50" i="15"/>
  <c r="AQ50" i="15"/>
  <c r="AP50" i="15"/>
  <c r="AO50" i="15"/>
  <c r="AN50" i="15"/>
  <c r="AM50" i="15"/>
  <c r="AL50" i="15"/>
  <c r="AK50" i="15"/>
  <c r="AJ50" i="15"/>
  <c r="AI50" i="15"/>
  <c r="AH50" i="15"/>
  <c r="AG50" i="15"/>
  <c r="AF50" i="15"/>
  <c r="AE50" i="15"/>
  <c r="AD50" i="15"/>
  <c r="AC50" i="15"/>
  <c r="AB50" i="15"/>
  <c r="AA50" i="15"/>
  <c r="Z50" i="15"/>
  <c r="Y50" i="15"/>
  <c r="X50" i="15"/>
  <c r="W50" i="15"/>
  <c r="V50" i="15"/>
  <c r="U50" i="15"/>
  <c r="T50" i="15"/>
  <c r="S50" i="15"/>
  <c r="R50" i="15"/>
  <c r="Q50" i="15"/>
  <c r="P50" i="15"/>
  <c r="W45" i="15"/>
  <c r="V45" i="15"/>
  <c r="U45" i="15"/>
  <c r="T45" i="15"/>
  <c r="S45" i="15"/>
  <c r="R45" i="15"/>
  <c r="Q45" i="15"/>
  <c r="P45" i="15"/>
  <c r="M38" i="15"/>
  <c r="L38" i="15"/>
  <c r="K38" i="15"/>
  <c r="J38" i="15"/>
  <c r="I38" i="15"/>
  <c r="H38" i="15"/>
  <c r="G38" i="15"/>
  <c r="F38" i="15"/>
  <c r="E38" i="15"/>
  <c r="D38" i="15"/>
  <c r="N37" i="15"/>
  <c r="N38" i="15" s="1"/>
  <c r="N36" i="15"/>
  <c r="M36" i="15"/>
  <c r="L36" i="15"/>
  <c r="K36" i="15"/>
  <c r="J36" i="15"/>
  <c r="I36" i="15"/>
  <c r="H36" i="15"/>
  <c r="G36" i="15"/>
  <c r="F36" i="15"/>
  <c r="E36" i="15"/>
  <c r="D36" i="15"/>
  <c r="N35" i="15"/>
  <c r="P35" i="15" s="1"/>
  <c r="N34" i="15"/>
  <c r="M34" i="15"/>
  <c r="L34" i="15"/>
  <c r="K34" i="15"/>
  <c r="J34" i="15"/>
  <c r="I34" i="15"/>
  <c r="H34" i="15"/>
  <c r="G34" i="15"/>
  <c r="F34" i="15"/>
  <c r="E34" i="15"/>
  <c r="D34" i="15"/>
  <c r="P33" i="15"/>
  <c r="N33" i="15"/>
  <c r="M32" i="15"/>
  <c r="L32" i="15"/>
  <c r="K32" i="15"/>
  <c r="J32" i="15"/>
  <c r="I32" i="15"/>
  <c r="H32" i="15"/>
  <c r="G32" i="15"/>
  <c r="D32" i="15"/>
  <c r="F31" i="15"/>
  <c r="N31" i="15" s="1"/>
  <c r="P31" i="15" s="1"/>
  <c r="D30" i="15"/>
  <c r="E29" i="15"/>
  <c r="E30" i="15" s="1"/>
  <c r="N30" i="15" s="1"/>
  <c r="F28" i="15"/>
  <c r="F32" i="15" s="1"/>
  <c r="E28" i="15"/>
  <c r="D28" i="15"/>
  <c r="L27" i="15"/>
  <c r="J27" i="15"/>
  <c r="I27" i="15"/>
  <c r="E27" i="15"/>
  <c r="D27" i="15"/>
  <c r="M26" i="15"/>
  <c r="M27" i="15" s="1"/>
  <c r="K26" i="15"/>
  <c r="K27" i="15" s="1"/>
  <c r="J26" i="15"/>
  <c r="I26" i="15"/>
  <c r="H26" i="15"/>
  <c r="H27" i="15" s="1"/>
  <c r="G26" i="15"/>
  <c r="G27" i="15" s="1"/>
  <c r="F26" i="15"/>
  <c r="F27" i="15" s="1"/>
  <c r="N25" i="15"/>
  <c r="M25" i="15"/>
  <c r="L25" i="15"/>
  <c r="K25" i="15"/>
  <c r="J25" i="15"/>
  <c r="I25" i="15"/>
  <c r="H25" i="15"/>
  <c r="G25" i="15"/>
  <c r="F25" i="15"/>
  <c r="E25" i="15"/>
  <c r="D25" i="15"/>
  <c r="N24" i="15"/>
  <c r="P24" i="15" s="1"/>
  <c r="M23" i="15"/>
  <c r="L23" i="15"/>
  <c r="K23" i="15"/>
  <c r="J23" i="15"/>
  <c r="I23" i="15"/>
  <c r="H23" i="15"/>
  <c r="G23" i="15"/>
  <c r="F23" i="15"/>
  <c r="E23" i="15"/>
  <c r="N22" i="15"/>
  <c r="P22" i="15" s="1"/>
  <c r="N21" i="15"/>
  <c r="F21" i="15"/>
  <c r="N20" i="15"/>
  <c r="Q20" i="15" s="1"/>
  <c r="N19" i="15"/>
  <c r="P19" i="15" s="1"/>
  <c r="B19" i="15"/>
  <c r="F18" i="15"/>
  <c r="E18" i="15"/>
  <c r="D18" i="15"/>
  <c r="N18" i="15" s="1"/>
  <c r="N23" i="15" s="1"/>
  <c r="B18" i="15"/>
  <c r="M17" i="15"/>
  <c r="M39" i="15" s="1"/>
  <c r="L17" i="15"/>
  <c r="L39" i="15" s="1"/>
  <c r="K17" i="15"/>
  <c r="K39" i="15" s="1"/>
  <c r="G17" i="15"/>
  <c r="N16" i="15"/>
  <c r="F15" i="15"/>
  <c r="N15" i="15" s="1"/>
  <c r="P15" i="15" s="1"/>
  <c r="N14" i="15"/>
  <c r="E13" i="15"/>
  <c r="E5" i="15" s="1"/>
  <c r="E17" i="15" s="1"/>
  <c r="D13" i="15"/>
  <c r="N13" i="15" s="1"/>
  <c r="N12" i="15"/>
  <c r="J11" i="15"/>
  <c r="J17" i="15" s="1"/>
  <c r="N10" i="15"/>
  <c r="N9" i="15"/>
  <c r="N8" i="15"/>
  <c r="N7" i="15"/>
  <c r="B7" i="15"/>
  <c r="B39" i="15" s="1"/>
  <c r="L5" i="15"/>
  <c r="I5" i="15"/>
  <c r="I17" i="15" s="1"/>
  <c r="H5" i="15"/>
  <c r="H17" i="15" s="1"/>
  <c r="F5" i="15"/>
  <c r="F17" i="15" s="1"/>
  <c r="K551" i="14"/>
  <c r="J550" i="14"/>
  <c r="S386" i="14"/>
  <c r="S387" i="14"/>
  <c r="Q149" i="14"/>
  <c r="Y558" i="14"/>
  <c r="L551" i="14"/>
  <c r="L550" i="14"/>
  <c r="K549" i="14"/>
  <c r="J549" i="14"/>
  <c r="X543" i="14"/>
  <c r="P543" i="14"/>
  <c r="P542" i="14"/>
  <c r="X542" i="14" s="1"/>
  <c r="R541" i="14"/>
  <c r="X541" i="14" s="1"/>
  <c r="R540" i="14"/>
  <c r="X540" i="14" s="1"/>
  <c r="X539" i="14"/>
  <c r="R539" i="14"/>
  <c r="R538" i="14"/>
  <c r="X538" i="14" s="1"/>
  <c r="R537" i="14"/>
  <c r="X537" i="14" s="1"/>
  <c r="L536" i="14"/>
  <c r="X536" i="14" s="1"/>
  <c r="X535" i="14"/>
  <c r="L535" i="14"/>
  <c r="O534" i="14"/>
  <c r="L534" i="14"/>
  <c r="X534" i="14" s="1"/>
  <c r="X533" i="14"/>
  <c r="O533" i="14"/>
  <c r="L533" i="14"/>
  <c r="X532" i="14"/>
  <c r="O532" i="14"/>
  <c r="L532" i="14"/>
  <c r="X531" i="14"/>
  <c r="L531" i="14"/>
  <c r="X530" i="14"/>
  <c r="L530" i="14"/>
  <c r="L529" i="14"/>
  <c r="X529" i="14" s="1"/>
  <c r="X528" i="14"/>
  <c r="L528" i="14"/>
  <c r="X527" i="14"/>
  <c r="L527" i="14"/>
  <c r="X526" i="14"/>
  <c r="L526" i="14"/>
  <c r="L525" i="14"/>
  <c r="X525" i="14" s="1"/>
  <c r="X524" i="14"/>
  <c r="L524" i="14"/>
  <c r="X523" i="14"/>
  <c r="U523" i="14"/>
  <c r="X522" i="14"/>
  <c r="U522" i="14"/>
  <c r="U521" i="14"/>
  <c r="X521" i="14" s="1"/>
  <c r="X520" i="14"/>
  <c r="U520" i="14"/>
  <c r="X519" i="14"/>
  <c r="U519" i="14"/>
  <c r="X518" i="14"/>
  <c r="U518" i="14"/>
  <c r="U517" i="14"/>
  <c r="U477" i="14" s="1"/>
  <c r="X516" i="14"/>
  <c r="U516" i="14"/>
  <c r="X515" i="14"/>
  <c r="R515" i="14"/>
  <c r="X514" i="14"/>
  <c r="R514" i="14"/>
  <c r="R513" i="14"/>
  <c r="R477" i="14" s="1"/>
  <c r="X512" i="14"/>
  <c r="R512" i="14"/>
  <c r="X511" i="14"/>
  <c r="J510" i="14"/>
  <c r="X510" i="14" s="1"/>
  <c r="S509" i="14"/>
  <c r="X509" i="14" s="1"/>
  <c r="X508" i="14"/>
  <c r="S508" i="14"/>
  <c r="S507" i="14"/>
  <c r="X507" i="14" s="1"/>
  <c r="S506" i="14"/>
  <c r="X506" i="14" s="1"/>
  <c r="S505" i="14"/>
  <c r="X505" i="14" s="1"/>
  <c r="X504" i="14"/>
  <c r="S504" i="14"/>
  <c r="I504" i="14"/>
  <c r="X503" i="14"/>
  <c r="M503" i="14"/>
  <c r="X502" i="14"/>
  <c r="M502" i="14"/>
  <c r="M501" i="14"/>
  <c r="X501" i="14" s="1"/>
  <c r="X500" i="14"/>
  <c r="M500" i="14"/>
  <c r="X499" i="14"/>
  <c r="M499" i="14"/>
  <c r="X498" i="14"/>
  <c r="M498" i="14"/>
  <c r="M497" i="14"/>
  <c r="X497" i="14" s="1"/>
  <c r="X496" i="14"/>
  <c r="M496" i="14"/>
  <c r="X495" i="14"/>
  <c r="J495" i="14"/>
  <c r="I494" i="14"/>
  <c r="M494" i="14" s="1"/>
  <c r="X494" i="14" s="1"/>
  <c r="X493" i="14"/>
  <c r="M493" i="14"/>
  <c r="M492" i="14"/>
  <c r="X492" i="14" s="1"/>
  <c r="Q491" i="14"/>
  <c r="X491" i="14" s="1"/>
  <c r="Q490" i="14"/>
  <c r="Q477" i="14" s="1"/>
  <c r="X489" i="14"/>
  <c r="N489" i="14"/>
  <c r="N488" i="14"/>
  <c r="X488" i="14" s="1"/>
  <c r="N487" i="14"/>
  <c r="X487" i="14" s="1"/>
  <c r="N486" i="14"/>
  <c r="X486" i="14" s="1"/>
  <c r="X485" i="14"/>
  <c r="O485" i="14"/>
  <c r="O484" i="14"/>
  <c r="X484" i="14" s="1"/>
  <c r="O483" i="14"/>
  <c r="X483" i="14" s="1"/>
  <c r="O482" i="14"/>
  <c r="O477" i="14" s="1"/>
  <c r="X481" i="14"/>
  <c r="J481" i="14"/>
  <c r="J480" i="14"/>
  <c r="X480" i="14" s="1"/>
  <c r="J479" i="14"/>
  <c r="X479" i="14" s="1"/>
  <c r="J478" i="14"/>
  <c r="X478" i="14" s="1"/>
  <c r="W477" i="14"/>
  <c r="V477" i="14"/>
  <c r="T477" i="14"/>
  <c r="S477" i="14"/>
  <c r="P477" i="14"/>
  <c r="N477" i="14"/>
  <c r="K477" i="14"/>
  <c r="J477" i="14"/>
  <c r="K471" i="14"/>
  <c r="Q471" i="14" s="1"/>
  <c r="N470" i="14"/>
  <c r="Q470" i="14" s="1"/>
  <c r="L469" i="14"/>
  <c r="Q469" i="14" s="1"/>
  <c r="Q468" i="14"/>
  <c r="N468" i="14"/>
  <c r="N437" i="14" s="1"/>
  <c r="K467" i="14"/>
  <c r="Q467" i="14" s="1"/>
  <c r="K466" i="14"/>
  <c r="Q466" i="14" s="1"/>
  <c r="K465" i="14"/>
  <c r="Q465" i="14" s="1"/>
  <c r="Q464" i="14"/>
  <c r="K464" i="14"/>
  <c r="K463" i="14"/>
  <c r="Q463" i="14" s="1"/>
  <c r="K462" i="14"/>
  <c r="Q462" i="14" s="1"/>
  <c r="K461" i="14"/>
  <c r="Q461" i="14" s="1"/>
  <c r="Q460" i="14"/>
  <c r="K460" i="14"/>
  <c r="K459" i="14"/>
  <c r="Q459" i="14" s="1"/>
  <c r="K458" i="14"/>
  <c r="Q458" i="14" s="1"/>
  <c r="K457" i="14"/>
  <c r="Q457" i="14" s="1"/>
  <c r="Q456" i="14"/>
  <c r="K456" i="14"/>
  <c r="K455" i="14"/>
  <c r="Q455" i="14" s="1"/>
  <c r="K454" i="14"/>
  <c r="Q454" i="14" s="1"/>
  <c r="Q453" i="14"/>
  <c r="L452" i="14"/>
  <c r="Q452" i="14" s="1"/>
  <c r="Q451" i="14"/>
  <c r="K450" i="14"/>
  <c r="Q450" i="14" s="1"/>
  <c r="Q449" i="14"/>
  <c r="Q448" i="14"/>
  <c r="L448" i="14"/>
  <c r="L447" i="14"/>
  <c r="L437" i="14" s="1"/>
  <c r="Q446" i="14"/>
  <c r="L446" i="14"/>
  <c r="Q445" i="14"/>
  <c r="Q444" i="14"/>
  <c r="Q443" i="14"/>
  <c r="M443" i="14"/>
  <c r="M442" i="14"/>
  <c r="Q442" i="14" s="1"/>
  <c r="Q441" i="14"/>
  <c r="L441" i="14"/>
  <c r="Q440" i="14"/>
  <c r="L440" i="14"/>
  <c r="Q439" i="14"/>
  <c r="J439" i="14"/>
  <c r="J438" i="14"/>
  <c r="J437" i="14" s="1"/>
  <c r="P437" i="14"/>
  <c r="O437" i="14"/>
  <c r="M437" i="14"/>
  <c r="K431" i="14"/>
  <c r="S431" i="14" s="1"/>
  <c r="K430" i="14"/>
  <c r="S430" i="14" s="1"/>
  <c r="S429" i="14"/>
  <c r="K429" i="14"/>
  <c r="K428" i="14"/>
  <c r="S428" i="14" s="1"/>
  <c r="K427" i="14"/>
  <c r="S427" i="14" s="1"/>
  <c r="L426" i="14"/>
  <c r="S426" i="14" s="1"/>
  <c r="S425" i="14"/>
  <c r="L425" i="14"/>
  <c r="O424" i="14"/>
  <c r="S424" i="14" s="1"/>
  <c r="O423" i="14"/>
  <c r="S423" i="14" s="1"/>
  <c r="O422" i="14"/>
  <c r="S422" i="14" s="1"/>
  <c r="S421" i="14"/>
  <c r="O421" i="14"/>
  <c r="O420" i="14"/>
  <c r="S420" i="14" s="1"/>
  <c r="O419" i="14"/>
  <c r="S419" i="14" s="1"/>
  <c r="K418" i="14"/>
  <c r="S418" i="14" s="1"/>
  <c r="S417" i="14"/>
  <c r="K417" i="14"/>
  <c r="K416" i="14"/>
  <c r="S416" i="14" s="1"/>
  <c r="K415" i="14"/>
  <c r="S415" i="14" s="1"/>
  <c r="K414" i="14"/>
  <c r="S414" i="14" s="1"/>
  <c r="S413" i="14"/>
  <c r="K413" i="14"/>
  <c r="S412" i="14"/>
  <c r="S411" i="14"/>
  <c r="L411" i="14"/>
  <c r="S410" i="14"/>
  <c r="L410" i="14"/>
  <c r="L409" i="14"/>
  <c r="L377" i="14" s="1"/>
  <c r="S408" i="14"/>
  <c r="K408" i="14"/>
  <c r="S407" i="14"/>
  <c r="K407" i="14"/>
  <c r="S406" i="14"/>
  <c r="K406" i="14"/>
  <c r="K405" i="14"/>
  <c r="S405" i="14" s="1"/>
  <c r="S404" i="14"/>
  <c r="K404" i="14"/>
  <c r="S403" i="14"/>
  <c r="K403" i="14"/>
  <c r="S402" i="14"/>
  <c r="K402" i="14"/>
  <c r="K401" i="14"/>
  <c r="S400" i="14"/>
  <c r="K400" i="14"/>
  <c r="K399" i="14"/>
  <c r="S399" i="14" s="1"/>
  <c r="K398" i="14"/>
  <c r="S398" i="14" s="1"/>
  <c r="K397" i="14"/>
  <c r="S397" i="14" s="1"/>
  <c r="S396" i="14"/>
  <c r="K396" i="14"/>
  <c r="P395" i="14"/>
  <c r="S395" i="14" s="1"/>
  <c r="K394" i="14"/>
  <c r="S394" i="14" s="1"/>
  <c r="K393" i="14"/>
  <c r="S393" i="14" s="1"/>
  <c r="S392" i="14"/>
  <c r="K392" i="14"/>
  <c r="K391" i="14"/>
  <c r="S391" i="14" s="1"/>
  <c r="K390" i="14"/>
  <c r="S390" i="14" s="1"/>
  <c r="K389" i="14"/>
  <c r="S389" i="14" s="1"/>
  <c r="S388" i="14"/>
  <c r="K388" i="14"/>
  <c r="K387" i="14"/>
  <c r="K386" i="14"/>
  <c r="K377" i="14" s="1"/>
  <c r="R385" i="14"/>
  <c r="S385" i="14" s="1"/>
  <c r="R384" i="14"/>
  <c r="S384" i="14" s="1"/>
  <c r="S383" i="14"/>
  <c r="Q383" i="14"/>
  <c r="Q382" i="14"/>
  <c r="Q377" i="14" s="1"/>
  <c r="S381" i="14"/>
  <c r="I380" i="14"/>
  <c r="J380" i="14" s="1"/>
  <c r="S380" i="14" s="1"/>
  <c r="S379" i="14"/>
  <c r="I378" i="14"/>
  <c r="J378" i="14" s="1"/>
  <c r="R377" i="14"/>
  <c r="O377" i="14"/>
  <c r="N377" i="14"/>
  <c r="M377" i="14"/>
  <c r="T370" i="14"/>
  <c r="K370" i="14"/>
  <c r="T369" i="14"/>
  <c r="K369" i="14"/>
  <c r="T368" i="14"/>
  <c r="K368" i="14"/>
  <c r="K367" i="14"/>
  <c r="T367" i="14" s="1"/>
  <c r="T366" i="14"/>
  <c r="K366" i="14"/>
  <c r="T365" i="14"/>
  <c r="K365" i="14"/>
  <c r="T364" i="14"/>
  <c r="K364" i="14"/>
  <c r="K363" i="14"/>
  <c r="T363" i="14" s="1"/>
  <c r="T362" i="14"/>
  <c r="K362" i="14"/>
  <c r="T361" i="14"/>
  <c r="K361" i="14"/>
  <c r="T360" i="14"/>
  <c r="K360" i="14"/>
  <c r="K359" i="14"/>
  <c r="T359" i="14" s="1"/>
  <c r="T358" i="14"/>
  <c r="K358" i="14"/>
  <c r="T357" i="14"/>
  <c r="K357" i="14"/>
  <c r="T356" i="14"/>
  <c r="K356" i="14"/>
  <c r="K355" i="14"/>
  <c r="T355" i="14" s="1"/>
  <c r="T354" i="14"/>
  <c r="K354" i="14"/>
  <c r="T353" i="14"/>
  <c r="K353" i="14"/>
  <c r="T352" i="14"/>
  <c r="K352" i="14"/>
  <c r="K351" i="14"/>
  <c r="T351" i="14" s="1"/>
  <c r="T350" i="14"/>
  <c r="K350" i="14"/>
  <c r="T349" i="14"/>
  <c r="K349" i="14"/>
  <c r="T348" i="14"/>
  <c r="K348" i="14"/>
  <c r="K347" i="14"/>
  <c r="K287" i="14" s="1"/>
  <c r="T346" i="14"/>
  <c r="K346" i="14"/>
  <c r="T345" i="14"/>
  <c r="Q345" i="14"/>
  <c r="T344" i="14"/>
  <c r="Q344" i="14"/>
  <c r="P343" i="14"/>
  <c r="P287" i="14" s="1"/>
  <c r="T342" i="14"/>
  <c r="Q342" i="14"/>
  <c r="T341" i="14"/>
  <c r="Q341" i="14"/>
  <c r="T340" i="14"/>
  <c r="Q340" i="14"/>
  <c r="Q339" i="14"/>
  <c r="T339" i="14" s="1"/>
  <c r="T338" i="14"/>
  <c r="P337" i="14"/>
  <c r="T337" i="14" s="1"/>
  <c r="Q336" i="14"/>
  <c r="T336" i="14" s="1"/>
  <c r="Q335" i="14"/>
  <c r="T335" i="14" s="1"/>
  <c r="T334" i="14"/>
  <c r="T333" i="14"/>
  <c r="P333" i="14"/>
  <c r="T332" i="14"/>
  <c r="P332" i="14"/>
  <c r="T331" i="14"/>
  <c r="Q331" i="14"/>
  <c r="Q330" i="14"/>
  <c r="T330" i="14" s="1"/>
  <c r="T329" i="14"/>
  <c r="Q329" i="14"/>
  <c r="T328" i="14"/>
  <c r="Q328" i="14"/>
  <c r="T327" i="14"/>
  <c r="T326" i="14"/>
  <c r="Q325" i="14"/>
  <c r="T325" i="14" s="1"/>
  <c r="T324" i="14"/>
  <c r="Q324" i="14"/>
  <c r="T323" i="14"/>
  <c r="P323" i="14"/>
  <c r="T322" i="14"/>
  <c r="Q321" i="14"/>
  <c r="T321" i="14" s="1"/>
  <c r="T320" i="14"/>
  <c r="Q320" i="14"/>
  <c r="T319" i="14"/>
  <c r="T318" i="14"/>
  <c r="Q318" i="14"/>
  <c r="T317" i="14"/>
  <c r="Q317" i="14"/>
  <c r="Q316" i="14"/>
  <c r="T316" i="14" s="1"/>
  <c r="T315" i="14"/>
  <c r="Q315" i="14"/>
  <c r="T314" i="14"/>
  <c r="Q314" i="14"/>
  <c r="T313" i="14"/>
  <c r="T312" i="14"/>
  <c r="Q312" i="14"/>
  <c r="T311" i="14"/>
  <c r="P311" i="14"/>
  <c r="Q310" i="14"/>
  <c r="T310" i="14" s="1"/>
  <c r="Q309" i="14"/>
  <c r="T309" i="14" s="1"/>
  <c r="T308" i="14"/>
  <c r="Q308" i="14"/>
  <c r="T307" i="14"/>
  <c r="Q307" i="14"/>
  <c r="Q306" i="14"/>
  <c r="T306" i="14" s="1"/>
  <c r="Q305" i="14"/>
  <c r="T305" i="14" s="1"/>
  <c r="T304" i="14"/>
  <c r="Q304" i="14"/>
  <c r="T303" i="14"/>
  <c r="O303" i="14"/>
  <c r="O287" i="14" s="1"/>
  <c r="T302" i="14"/>
  <c r="T301" i="14"/>
  <c r="Q300" i="14"/>
  <c r="T300" i="14" s="1"/>
  <c r="T299" i="14"/>
  <c r="J299" i="14"/>
  <c r="T298" i="14"/>
  <c r="J298" i="14"/>
  <c r="J297" i="14"/>
  <c r="T297" i="14" s="1"/>
  <c r="J296" i="14"/>
  <c r="T296" i="14" s="1"/>
  <c r="T295" i="14"/>
  <c r="M295" i="14"/>
  <c r="T294" i="14"/>
  <c r="M294" i="14"/>
  <c r="L293" i="14"/>
  <c r="T293" i="14" s="1"/>
  <c r="L292" i="14"/>
  <c r="T292" i="14" s="1"/>
  <c r="T291" i="14"/>
  <c r="M291" i="14"/>
  <c r="T290" i="14"/>
  <c r="M290" i="14"/>
  <c r="L289" i="14"/>
  <c r="L287" i="14" s="1"/>
  <c r="T288" i="14"/>
  <c r="S287" i="14"/>
  <c r="R287" i="14"/>
  <c r="N287" i="14"/>
  <c r="M287" i="14"/>
  <c r="J287" i="14"/>
  <c r="U281" i="14"/>
  <c r="W281" i="14" s="1"/>
  <c r="W280" i="14"/>
  <c r="U280" i="14"/>
  <c r="W279" i="14"/>
  <c r="S279" i="14"/>
  <c r="S278" i="14"/>
  <c r="W278" i="14" s="1"/>
  <c r="S277" i="14"/>
  <c r="W277" i="14" s="1"/>
  <c r="I276" i="14"/>
  <c r="S276" i="14" s="1"/>
  <c r="W276" i="14" s="1"/>
  <c r="W275" i="14"/>
  <c r="S275" i="14"/>
  <c r="W274" i="14"/>
  <c r="V274" i="14"/>
  <c r="W273" i="14"/>
  <c r="V273" i="14"/>
  <c r="V272" i="14"/>
  <c r="W272" i="14" s="1"/>
  <c r="W271" i="14"/>
  <c r="L271" i="14"/>
  <c r="W270" i="14"/>
  <c r="L270" i="14"/>
  <c r="W269" i="14"/>
  <c r="L269" i="14"/>
  <c r="O268" i="14"/>
  <c r="O195" i="14" s="1"/>
  <c r="W267" i="14"/>
  <c r="P267" i="14"/>
  <c r="W266" i="14"/>
  <c r="J266" i="14"/>
  <c r="W265" i="14"/>
  <c r="N265" i="14"/>
  <c r="N264" i="14"/>
  <c r="W264" i="14" s="1"/>
  <c r="W263" i="14"/>
  <c r="P263" i="14"/>
  <c r="W262" i="14"/>
  <c r="P262" i="14"/>
  <c r="W261" i="14"/>
  <c r="J261" i="14"/>
  <c r="J260" i="14"/>
  <c r="W260" i="14" s="1"/>
  <c r="W259" i="14"/>
  <c r="J259" i="14"/>
  <c r="W258" i="14"/>
  <c r="J258" i="14"/>
  <c r="W257" i="14"/>
  <c r="J257" i="14"/>
  <c r="N256" i="14"/>
  <c r="W256" i="14" s="1"/>
  <c r="W255" i="14"/>
  <c r="L255" i="14"/>
  <c r="W254" i="14"/>
  <c r="L254" i="14"/>
  <c r="W253" i="14"/>
  <c r="J253" i="14"/>
  <c r="P252" i="14"/>
  <c r="W252" i="14" s="1"/>
  <c r="W251" i="14"/>
  <c r="P251" i="14"/>
  <c r="W250" i="14"/>
  <c r="P250" i="14"/>
  <c r="W249" i="14"/>
  <c r="P249" i="14"/>
  <c r="P248" i="14"/>
  <c r="P195" i="14" s="1"/>
  <c r="W247" i="14"/>
  <c r="P247" i="14"/>
  <c r="W246" i="14"/>
  <c r="L246" i="14"/>
  <c r="W245" i="14"/>
  <c r="J245" i="14"/>
  <c r="J244" i="14"/>
  <c r="W244" i="14" s="1"/>
  <c r="W243" i="14"/>
  <c r="L243" i="14"/>
  <c r="W242" i="14"/>
  <c r="L242" i="14"/>
  <c r="W241" i="14"/>
  <c r="N241" i="14"/>
  <c r="L240" i="14"/>
  <c r="L195" i="14" s="1"/>
  <c r="W239" i="14"/>
  <c r="N239" i="14"/>
  <c r="W238" i="14"/>
  <c r="L238" i="14"/>
  <c r="W237" i="14"/>
  <c r="L237" i="14"/>
  <c r="N236" i="14"/>
  <c r="W236" i="14" s="1"/>
  <c r="W235" i="14"/>
  <c r="N235" i="14"/>
  <c r="W234" i="14"/>
  <c r="N234" i="14"/>
  <c r="W233" i="14"/>
  <c r="N233" i="14"/>
  <c r="N232" i="14"/>
  <c r="W232" i="14" s="1"/>
  <c r="W231" i="14"/>
  <c r="N231" i="14"/>
  <c r="W230" i="14"/>
  <c r="N230" i="14"/>
  <c r="W229" i="14"/>
  <c r="N229" i="14"/>
  <c r="I229" i="14"/>
  <c r="W228" i="14"/>
  <c r="J228" i="14"/>
  <c r="J227" i="14"/>
  <c r="W227" i="14" s="1"/>
  <c r="N226" i="14"/>
  <c r="W226" i="14" s="1"/>
  <c r="W225" i="14"/>
  <c r="N225" i="14"/>
  <c r="W224" i="14"/>
  <c r="J224" i="14"/>
  <c r="N223" i="14"/>
  <c r="W223" i="14" s="1"/>
  <c r="N222" i="14"/>
  <c r="W222" i="14" s="1"/>
  <c r="W221" i="14"/>
  <c r="N221" i="14"/>
  <c r="W220" i="14"/>
  <c r="N220" i="14"/>
  <c r="N219" i="14"/>
  <c r="W219" i="14" s="1"/>
  <c r="N218" i="14"/>
  <c r="W218" i="14" s="1"/>
  <c r="W217" i="14"/>
  <c r="J217" i="14"/>
  <c r="W216" i="14"/>
  <c r="J216" i="14"/>
  <c r="J215" i="14"/>
  <c r="W215" i="14" s="1"/>
  <c r="J214" i="14"/>
  <c r="W214" i="14" s="1"/>
  <c r="W213" i="14"/>
  <c r="K213" i="14"/>
  <c r="W212" i="14"/>
  <c r="K212" i="14"/>
  <c r="K211" i="14"/>
  <c r="W211" i="14" s="1"/>
  <c r="K210" i="14"/>
  <c r="K195" i="14" s="1"/>
  <c r="W209" i="14"/>
  <c r="T209" i="14"/>
  <c r="W208" i="14"/>
  <c r="T208" i="14"/>
  <c r="S207" i="14"/>
  <c r="W207" i="14" s="1"/>
  <c r="S206" i="14"/>
  <c r="S195" i="14" s="1"/>
  <c r="W205" i="14"/>
  <c r="Q205" i="14"/>
  <c r="W204" i="14"/>
  <c r="Q204" i="14"/>
  <c r="Q203" i="14"/>
  <c r="W203" i="14" s="1"/>
  <c r="Q202" i="14"/>
  <c r="W202" i="14" s="1"/>
  <c r="W201" i="14"/>
  <c r="M201" i="14"/>
  <c r="W200" i="14"/>
  <c r="M200" i="14"/>
  <c r="J199" i="14"/>
  <c r="W199" i="14" s="1"/>
  <c r="J198" i="14"/>
  <c r="W198" i="14" s="1"/>
  <c r="W197" i="14"/>
  <c r="J197" i="14"/>
  <c r="W196" i="14"/>
  <c r="J196" i="14"/>
  <c r="J195" i="14" s="1"/>
  <c r="U195" i="14"/>
  <c r="T195" i="14"/>
  <c r="R195" i="14"/>
  <c r="M195" i="14"/>
  <c r="Q189" i="14"/>
  <c r="Q188" i="14"/>
  <c r="N188" i="14"/>
  <c r="Q187" i="14"/>
  <c r="Q186" i="14"/>
  <c r="Q185" i="14"/>
  <c r="M185" i="14"/>
  <c r="Q184" i="14"/>
  <c r="M184" i="14"/>
  <c r="Q183" i="14"/>
  <c r="J183" i="14"/>
  <c r="J182" i="14"/>
  <c r="P181" i="14"/>
  <c r="O181" i="14"/>
  <c r="N181" i="14"/>
  <c r="M181" i="14"/>
  <c r="L181" i="14"/>
  <c r="K181" i="14"/>
  <c r="K175" i="14"/>
  <c r="Q175" i="14" s="1"/>
  <c r="K174" i="14"/>
  <c r="Q174" i="14" s="1"/>
  <c r="Q173" i="14"/>
  <c r="K173" i="14"/>
  <c r="Q172" i="14"/>
  <c r="K172" i="14"/>
  <c r="K171" i="14"/>
  <c r="Q171" i="14" s="1"/>
  <c r="K170" i="14"/>
  <c r="Q170" i="14" s="1"/>
  <c r="Q169" i="14"/>
  <c r="K169" i="14"/>
  <c r="K168" i="14"/>
  <c r="Q168" i="14" s="1"/>
  <c r="K167" i="14"/>
  <c r="Q167" i="14" s="1"/>
  <c r="P166" i="14"/>
  <c r="Q166" i="14" s="1"/>
  <c r="Q165" i="14"/>
  <c r="P165" i="14"/>
  <c r="Q164" i="14"/>
  <c r="P164" i="14"/>
  <c r="P163" i="14"/>
  <c r="Q163" i="14" s="1"/>
  <c r="P162" i="14"/>
  <c r="Q162" i="14" s="1"/>
  <c r="Q161" i="14"/>
  <c r="P161" i="14"/>
  <c r="P160" i="14"/>
  <c r="Q160" i="14" s="1"/>
  <c r="P159" i="14"/>
  <c r="Q159" i="14" s="1"/>
  <c r="P158" i="14"/>
  <c r="Q158" i="14" s="1"/>
  <c r="Q157" i="14"/>
  <c r="P157" i="14"/>
  <c r="M156" i="14"/>
  <c r="Q156" i="14" s="1"/>
  <c r="M155" i="14"/>
  <c r="Q155" i="14" s="1"/>
  <c r="M154" i="14"/>
  <c r="Q154" i="14" s="1"/>
  <c r="Q153" i="14"/>
  <c r="M153" i="14"/>
  <c r="M152" i="14"/>
  <c r="Q152" i="14" s="1"/>
  <c r="M151" i="14"/>
  <c r="Q151" i="14" s="1"/>
  <c r="N150" i="14"/>
  <c r="Q150" i="14" s="1"/>
  <c r="N149" i="14"/>
  <c r="L148" i="14"/>
  <c r="Q148" i="14" s="1"/>
  <c r="Q147" i="14"/>
  <c r="L147" i="14"/>
  <c r="Q146" i="14"/>
  <c r="L146" i="14"/>
  <c r="Q145" i="14"/>
  <c r="L145" i="14"/>
  <c r="L144" i="14"/>
  <c r="Q144" i="14" s="1"/>
  <c r="Q143" i="14"/>
  <c r="N143" i="14"/>
  <c r="Q142" i="14"/>
  <c r="L142" i="14"/>
  <c r="Q141" i="14"/>
  <c r="L141" i="14"/>
  <c r="Q140" i="14"/>
  <c r="O139" i="14"/>
  <c r="Q139" i="14" s="1"/>
  <c r="O138" i="14"/>
  <c r="Q138" i="14" s="1"/>
  <c r="J137" i="14"/>
  <c r="J135" i="14" s="1"/>
  <c r="Q136" i="14"/>
  <c r="J136" i="14"/>
  <c r="K135" i="14"/>
  <c r="O129" i="14"/>
  <c r="M129" i="14"/>
  <c r="O128" i="14"/>
  <c r="L128" i="14"/>
  <c r="L127" i="14"/>
  <c r="O127" i="14" s="1"/>
  <c r="O126" i="14"/>
  <c r="L126" i="14"/>
  <c r="O125" i="14"/>
  <c r="L125" i="14"/>
  <c r="O124" i="14"/>
  <c r="L124" i="14"/>
  <c r="L123" i="14"/>
  <c r="O123" i="14" s="1"/>
  <c r="O122" i="14"/>
  <c r="L122" i="14"/>
  <c r="O121" i="14"/>
  <c r="L121" i="14"/>
  <c r="O120" i="14"/>
  <c r="L120" i="14"/>
  <c r="L119" i="14"/>
  <c r="O119" i="14" s="1"/>
  <c r="O118" i="14"/>
  <c r="L118" i="14"/>
  <c r="O117" i="14"/>
  <c r="L117" i="14"/>
  <c r="O116" i="14"/>
  <c r="L116" i="14"/>
  <c r="L115" i="14"/>
  <c r="O115" i="14" s="1"/>
  <c r="O114" i="14"/>
  <c r="L114" i="14"/>
  <c r="O113" i="14"/>
  <c r="L113" i="14"/>
  <c r="O112" i="14"/>
  <c r="L112" i="14"/>
  <c r="L111" i="14"/>
  <c r="O111" i="14" s="1"/>
  <c r="O110" i="14"/>
  <c r="J110" i="14"/>
  <c r="O109" i="14"/>
  <c r="J109" i="14"/>
  <c r="O108" i="14"/>
  <c r="J108" i="14"/>
  <c r="J107" i="14"/>
  <c r="O107" i="14" s="1"/>
  <c r="O106" i="14"/>
  <c r="J106" i="14"/>
  <c r="O105" i="14"/>
  <c r="J105" i="14"/>
  <c r="O104" i="14"/>
  <c r="J104" i="14"/>
  <c r="J103" i="14"/>
  <c r="O103" i="14" s="1"/>
  <c r="O102" i="14"/>
  <c r="J102" i="14"/>
  <c r="O101" i="14"/>
  <c r="J101" i="14"/>
  <c r="O100" i="14"/>
  <c r="J100" i="14"/>
  <c r="J99" i="14"/>
  <c r="O99" i="14" s="1"/>
  <c r="O98" i="14"/>
  <c r="J98" i="14"/>
  <c r="I97" i="14"/>
  <c r="J97" i="14" s="1"/>
  <c r="O96" i="14"/>
  <c r="K96" i="14"/>
  <c r="O95" i="14"/>
  <c r="K95" i="14"/>
  <c r="K92" i="14" s="1"/>
  <c r="J94" i="14"/>
  <c r="O94" i="14" s="1"/>
  <c r="J93" i="14"/>
  <c r="O93" i="14" s="1"/>
  <c r="M92" i="14"/>
  <c r="L92" i="14"/>
  <c r="Y88" i="14"/>
  <c r="Y87" i="14"/>
  <c r="W86" i="14"/>
  <c r="X85" i="14"/>
  <c r="W85" i="14"/>
  <c r="V84" i="14"/>
  <c r="X84" i="14" s="1"/>
  <c r="Y84" i="14" s="1"/>
  <c r="X83" i="14"/>
  <c r="V83" i="14"/>
  <c r="T82" i="14"/>
  <c r="X82" i="14" s="1"/>
  <c r="T81" i="14"/>
  <c r="X81" i="14" s="1"/>
  <c r="X80" i="14"/>
  <c r="Y80" i="14" s="1"/>
  <c r="T80" i="14"/>
  <c r="T79" i="14"/>
  <c r="X79" i="14" s="1"/>
  <c r="Y79" i="14" s="1"/>
  <c r="X78" i="14"/>
  <c r="Y78" i="14" s="1"/>
  <c r="T78" i="14"/>
  <c r="Y77" i="14"/>
  <c r="X77" i="14"/>
  <c r="T77" i="14"/>
  <c r="Y76" i="14"/>
  <c r="X76" i="14"/>
  <c r="T76" i="14"/>
  <c r="T75" i="14"/>
  <c r="X75" i="14" s="1"/>
  <c r="Y75" i="14" s="1"/>
  <c r="P74" i="14"/>
  <c r="Q73" i="14"/>
  <c r="X73" i="14" s="1"/>
  <c r="Y73" i="14" s="1"/>
  <c r="X72" i="14"/>
  <c r="Y72" i="14" s="1"/>
  <c r="O72" i="14"/>
  <c r="O71" i="14"/>
  <c r="O6" i="14" s="1"/>
  <c r="X70" i="14"/>
  <c r="Y70" i="14" s="1"/>
  <c r="O70" i="14"/>
  <c r="Y69" i="14"/>
  <c r="X69" i="14"/>
  <c r="O69" i="14"/>
  <c r="Y68" i="14"/>
  <c r="X68" i="14"/>
  <c r="L68" i="14"/>
  <c r="K67" i="14"/>
  <c r="X67" i="14" s="1"/>
  <c r="Y67" i="14" s="1"/>
  <c r="K66" i="14"/>
  <c r="X66" i="14" s="1"/>
  <c r="Y66" i="14" s="1"/>
  <c r="K65" i="14"/>
  <c r="X65" i="14" s="1"/>
  <c r="Y65" i="14" s="1"/>
  <c r="X64" i="14"/>
  <c r="Y64" i="14" s="1"/>
  <c r="K64" i="14"/>
  <c r="K63" i="14"/>
  <c r="K6" i="14" s="1"/>
  <c r="X62" i="14"/>
  <c r="Y62" i="14" s="1"/>
  <c r="K62" i="14"/>
  <c r="Y61" i="14"/>
  <c r="X61" i="14"/>
  <c r="K61" i="14"/>
  <c r="Y60" i="14"/>
  <c r="X60" i="14"/>
  <c r="K60" i="14"/>
  <c r="X59" i="14"/>
  <c r="J59" i="14"/>
  <c r="Y58" i="14"/>
  <c r="X58" i="14"/>
  <c r="L58" i="14"/>
  <c r="X57" i="14"/>
  <c r="L57" i="14"/>
  <c r="X56" i="14"/>
  <c r="Y56" i="14" s="1"/>
  <c r="L56" i="14"/>
  <c r="X55" i="14"/>
  <c r="L55" i="14"/>
  <c r="L54" i="14"/>
  <c r="X54" i="14" s="1"/>
  <c r="S53" i="14"/>
  <c r="X53" i="14" s="1"/>
  <c r="Y53" i="14" s="1"/>
  <c r="X52" i="14"/>
  <c r="Y52" i="14" s="1"/>
  <c r="L52" i="14"/>
  <c r="X51" i="14"/>
  <c r="Y51" i="14" s="1"/>
  <c r="S51" i="14"/>
  <c r="S6" i="14" s="1"/>
  <c r="X50" i="14"/>
  <c r="Y50" i="14" s="1"/>
  <c r="L50" i="14"/>
  <c r="Y49" i="14"/>
  <c r="X49" i="14"/>
  <c r="S49" i="14"/>
  <c r="X48" i="14"/>
  <c r="Y48" i="14" s="1"/>
  <c r="I48" i="14"/>
  <c r="L48" i="14" s="1"/>
  <c r="X47" i="14"/>
  <c r="Y47" i="14" s="1"/>
  <c r="L47" i="14"/>
  <c r="L46" i="14"/>
  <c r="X46" i="14" s="1"/>
  <c r="Y46" i="14" s="1"/>
  <c r="X45" i="14"/>
  <c r="Y45" i="14" s="1"/>
  <c r="L45" i="14"/>
  <c r="Y44" i="14"/>
  <c r="X44" i="14"/>
  <c r="L44" i="14"/>
  <c r="Y43" i="14"/>
  <c r="X43" i="14"/>
  <c r="N43" i="14"/>
  <c r="N42" i="14"/>
  <c r="X42" i="14" s="1"/>
  <c r="Y42" i="14" s="1"/>
  <c r="L41" i="14"/>
  <c r="X41" i="14" s="1"/>
  <c r="Y41" i="14" s="1"/>
  <c r="Y40" i="14"/>
  <c r="L40" i="14"/>
  <c r="X40" i="14" s="1"/>
  <c r="X39" i="14"/>
  <c r="Y39" i="14" s="1"/>
  <c r="L39" i="14"/>
  <c r="L38" i="14"/>
  <c r="X38" i="14" s="1"/>
  <c r="Y38" i="14" s="1"/>
  <c r="X37" i="14"/>
  <c r="Y37" i="14" s="1"/>
  <c r="L37" i="14"/>
  <c r="Y36" i="14"/>
  <c r="X36" i="14"/>
  <c r="L36" i="14"/>
  <c r="Y35" i="14"/>
  <c r="X35" i="14"/>
  <c r="L35" i="14"/>
  <c r="L34" i="14"/>
  <c r="X34" i="14" s="1"/>
  <c r="Y34" i="14" s="1"/>
  <c r="L33" i="14"/>
  <c r="X33" i="14" s="1"/>
  <c r="Y33" i="14" s="1"/>
  <c r="L32" i="14"/>
  <c r="X32" i="14" s="1"/>
  <c r="Y32" i="14" s="1"/>
  <c r="I32" i="14"/>
  <c r="I31" i="14"/>
  <c r="Y30" i="14"/>
  <c r="L30" i="14"/>
  <c r="X30" i="14" s="1"/>
  <c r="X29" i="14"/>
  <c r="Y29" i="14" s="1"/>
  <c r="L29" i="14"/>
  <c r="L28" i="14"/>
  <c r="X28" i="14" s="1"/>
  <c r="L27" i="14"/>
  <c r="X27" i="14" s="1"/>
  <c r="Y27" i="14" s="1"/>
  <c r="X26" i="14"/>
  <c r="Y26" i="14" s="1"/>
  <c r="L26" i="14"/>
  <c r="M25" i="14"/>
  <c r="M6" i="14" s="1"/>
  <c r="X24" i="14"/>
  <c r="Y24" i="14" s="1"/>
  <c r="M24" i="14"/>
  <c r="Y23" i="14"/>
  <c r="X23" i="14"/>
  <c r="L23" i="14"/>
  <c r="Y22" i="14"/>
  <c r="X22" i="14"/>
  <c r="L22" i="14"/>
  <c r="Y21" i="14"/>
  <c r="L21" i="14"/>
  <c r="X21" i="14" s="1"/>
  <c r="M20" i="14"/>
  <c r="X20" i="14" s="1"/>
  <c r="Y20" i="14" s="1"/>
  <c r="X19" i="14"/>
  <c r="L19" i="14"/>
  <c r="Y18" i="14"/>
  <c r="L18" i="14"/>
  <c r="X18" i="14" s="1"/>
  <c r="L17" i="14"/>
  <c r="X17" i="14" s="1"/>
  <c r="Y17" i="14" s="1"/>
  <c r="X16" i="14"/>
  <c r="O16" i="14"/>
  <c r="X15" i="14"/>
  <c r="O15" i="14"/>
  <c r="Y14" i="14"/>
  <c r="X14" i="14"/>
  <c r="O14" i="14"/>
  <c r="X13" i="14"/>
  <c r="Y13" i="14" s="1"/>
  <c r="O13" i="14"/>
  <c r="Q12" i="14"/>
  <c r="X12" i="14" s="1"/>
  <c r="Y12" i="14" s="1"/>
  <c r="Q11" i="14"/>
  <c r="X10" i="14"/>
  <c r="J10" i="14"/>
  <c r="J9" i="14"/>
  <c r="X9" i="14" s="1"/>
  <c r="Y9" i="14" s="1"/>
  <c r="X8" i="14"/>
  <c r="J8" i="14"/>
  <c r="Y7" i="14"/>
  <c r="X7" i="14"/>
  <c r="J7" i="14"/>
  <c r="U6" i="14"/>
  <c r="T6" i="14"/>
  <c r="R6" i="14"/>
  <c r="J6" i="14"/>
  <c r="H39" i="15" l="1"/>
  <c r="J39" i="15"/>
  <c r="I39" i="15"/>
  <c r="E39" i="15"/>
  <c r="F39" i="15"/>
  <c r="G39" i="15"/>
  <c r="E32" i="15"/>
  <c r="D5" i="15"/>
  <c r="N26" i="15"/>
  <c r="N28" i="15"/>
  <c r="D23" i="15"/>
  <c r="P20" i="15"/>
  <c r="N29" i="15"/>
  <c r="P29" i="15" s="1"/>
  <c r="N11" i="15"/>
  <c r="L549" i="14"/>
  <c r="X25" i="14"/>
  <c r="Y25" i="14" s="1"/>
  <c r="X63" i="14"/>
  <c r="Y63" i="14" s="1"/>
  <c r="X71" i="14"/>
  <c r="Y71" i="14" s="1"/>
  <c r="L135" i="14"/>
  <c r="Q6" i="14"/>
  <c r="X11" i="14"/>
  <c r="Y11" i="14" s="1"/>
  <c r="L31" i="14"/>
  <c r="X31" i="14" s="1"/>
  <c r="Y31" i="14" s="1"/>
  <c r="S378" i="14"/>
  <c r="J377" i="14"/>
  <c r="L6" i="14"/>
  <c r="X6" i="14" s="1"/>
  <c r="W6" i="14"/>
  <c r="X86" i="14"/>
  <c r="Y86" i="14" s="1"/>
  <c r="O97" i="14"/>
  <c r="J92" i="14"/>
  <c r="O92" i="14" s="1"/>
  <c r="P6" i="14"/>
  <c r="X74" i="14"/>
  <c r="Y74" i="14" s="1"/>
  <c r="J181" i="14"/>
  <c r="Q182" i="14"/>
  <c r="Q181" i="14" s="1"/>
  <c r="Q437" i="14"/>
  <c r="N6" i="14"/>
  <c r="V6" i="14"/>
  <c r="M135" i="14"/>
  <c r="N195" i="14"/>
  <c r="V195" i="14"/>
  <c r="W240" i="14"/>
  <c r="W248" i="14"/>
  <c r="W268" i="14"/>
  <c r="T343" i="14"/>
  <c r="T347" i="14"/>
  <c r="S409" i="14"/>
  <c r="Q438" i="14"/>
  <c r="Q447" i="14"/>
  <c r="L477" i="14"/>
  <c r="X477" i="14" s="1"/>
  <c r="X513" i="14"/>
  <c r="X517" i="14"/>
  <c r="N135" i="14"/>
  <c r="M477" i="14"/>
  <c r="X482" i="14"/>
  <c r="X490" i="14"/>
  <c r="O135" i="14"/>
  <c r="Q135" i="14" s="1"/>
  <c r="T135" i="14" s="1"/>
  <c r="P135" i="14"/>
  <c r="Q137" i="14"/>
  <c r="Q195" i="14"/>
  <c r="W206" i="14"/>
  <c r="W195" i="14" s="1"/>
  <c r="W210" i="14"/>
  <c r="Q287" i="14"/>
  <c r="T289" i="14"/>
  <c r="T287" i="14" s="1"/>
  <c r="P377" i="14"/>
  <c r="S382" i="14"/>
  <c r="K437" i="14"/>
  <c r="N27" i="15" l="1"/>
  <c r="P26" i="15"/>
  <c r="N32" i="15"/>
  <c r="P28" i="15"/>
  <c r="N5" i="15"/>
  <c r="N17" i="15" s="1"/>
  <c r="D17" i="15"/>
  <c r="D39" i="15" s="1"/>
  <c r="AB6" i="14"/>
  <c r="S377" i="14"/>
  <c r="N39" i="1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F20" authorId="0" shapeId="0" xr:uid="{B30D659D-20B3-4ED4-9977-4D506AAFA768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 me 01</t>
        </r>
      </text>
    </comment>
    <comment ref="F22" authorId="0" shapeId="0" xr:uid="{E421D548-4A1F-4BEF-801C-AEF4B11557D3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nga fondet e bashkise vetem 496,691 nga transf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  <author>Denada Tabaku</author>
  </authors>
  <commentList>
    <comment ref="H107" authorId="0" shapeId="0" xr:uid="{ABEACE3C-35F4-4E47-8FFD-1E283971DA24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kufje tubolare, tabela per punonjesit,bilbila</t>
        </r>
      </text>
    </comment>
    <comment ref="H315" authorId="1" shapeId="0" xr:uid="{64200695-1F9B-4D5A-BEE4-F41A2FAF3730}">
      <text>
        <r>
          <rPr>
            <b/>
            <sz val="9"/>
            <color indexed="81"/>
            <rFont val="Tahoma"/>
            <family val="2"/>
          </rPr>
          <t>Denada Tabaku:</t>
        </r>
        <r>
          <rPr>
            <sz val="9"/>
            <color indexed="81"/>
            <rFont val="Tahoma"/>
            <family val="2"/>
          </rPr>
          <t xml:space="preserve">
kursi korno,trompe dhe trompon</t>
        </r>
      </text>
    </comment>
    <comment ref="H515" authorId="1" shapeId="0" xr:uid="{5D212F0B-855F-4BE6-9792-9C8B2DD7FB04}">
      <text>
        <r>
          <rPr>
            <b/>
            <sz val="9"/>
            <color indexed="81"/>
            <rFont val="Tahoma"/>
            <family val="2"/>
          </rPr>
          <t>Denada Tabaku:</t>
        </r>
        <r>
          <rPr>
            <sz val="9"/>
            <color indexed="81"/>
            <rFont val="Tahoma"/>
            <family val="2"/>
          </rPr>
          <t xml:space="preserve">
pyet</t>
        </r>
      </text>
    </comment>
  </commentList>
</comments>
</file>

<file path=xl/sharedStrings.xml><?xml version="1.0" encoding="utf-8"?>
<sst xmlns="http://schemas.openxmlformats.org/spreadsheetml/2006/main" count="3271" uniqueCount="660">
  <si>
    <t xml:space="preserve">MATRICA E SHPENZIMEVE KORRENTE DHE  PRODUKTEVE SIPAS PROGRAMEVE </t>
  </si>
  <si>
    <t>lekë</t>
  </si>
  <si>
    <t>Programi</t>
  </si>
  <si>
    <t>AA122</t>
  </si>
  <si>
    <t>Kodi i produktit  SIFQ</t>
  </si>
  <si>
    <t>V111AAA</t>
  </si>
  <si>
    <t>V111AAB</t>
  </si>
  <si>
    <t>V111AAD</t>
  </si>
  <si>
    <t>V111AAH</t>
  </si>
  <si>
    <t>V111AAG</t>
  </si>
  <si>
    <t>V112AAB</t>
  </si>
  <si>
    <t>V171AAB</t>
  </si>
  <si>
    <t>V614AAB</t>
  </si>
  <si>
    <t>V614AAD</t>
  </si>
  <si>
    <t>V360AAA</t>
  </si>
  <si>
    <t>V111AAJ</t>
  </si>
  <si>
    <t>V813AAF</t>
  </si>
  <si>
    <t>V813AAE</t>
  </si>
  <si>
    <t>V813AAC</t>
  </si>
  <si>
    <t>Nr.</t>
  </si>
  <si>
    <t>Kod_grupi</t>
  </si>
  <si>
    <t>Kod_Titulli</t>
  </si>
  <si>
    <t>Kapitulli</t>
  </si>
  <si>
    <t>Kod_Artikulli</t>
  </si>
  <si>
    <t>Funksioni</t>
  </si>
  <si>
    <t>Institucioni</t>
  </si>
  <si>
    <t>Përshkrimi i shpenzimeve korrente</t>
  </si>
  <si>
    <t>Shërbimi i Stafit të Administrim &amp; Menaxhim</t>
  </si>
  <si>
    <t xml:space="preserve">Akte të miratuara nga Këshilli Bashkiak </t>
  </si>
  <si>
    <t>Mirëmbajtja e Infrastrukturës dhe Funksionimi i Aparatit të Bashkisë</t>
  </si>
  <si>
    <t xml:space="preserve">Nëpunës të trajnuar </t>
  </si>
  <si>
    <t>Përmbushja e Detyrimeve Gjyqësore</t>
  </si>
  <si>
    <t>Subjekte tregtare të Inspektuara</t>
  </si>
  <si>
    <t>Pagesa e sherbimit të borxhit</t>
  </si>
  <si>
    <t>Inspektime të zhvilluara për mbrojtjen e territorit</t>
  </si>
  <si>
    <t xml:space="preserve">Funksionimi i urbanistikës </t>
  </si>
  <si>
    <t>Transparenca publike</t>
  </si>
  <si>
    <t>Kuota dhe kontribute ndaj të tretëve</t>
  </si>
  <si>
    <t>Financimi i aktiviteteteve sportive</t>
  </si>
  <si>
    <t>Financimi për Qendra Sportive Korcë</t>
  </si>
  <si>
    <t>Financimi për Klubet e Futbollit</t>
  </si>
  <si>
    <t>TOTAL</t>
  </si>
  <si>
    <t>AA122 - Planifikim, Menaxhim dhe Administrimi</t>
  </si>
  <si>
    <t>00</t>
  </si>
  <si>
    <t>01110</t>
  </si>
  <si>
    <t>Planifikimi, Menaxhimi dhe Administrimi</t>
  </si>
  <si>
    <t>Bashkia</t>
  </si>
  <si>
    <t>Shpenzime për paga</t>
  </si>
  <si>
    <t>Shpenzime për sigurime shoqërore dhe shëndetësore</t>
  </si>
  <si>
    <t>06140</t>
  </si>
  <si>
    <t>Planifikimi urban vendor</t>
  </si>
  <si>
    <t>01120</t>
  </si>
  <si>
    <t>Çeshtje financiare dhe fiskale</t>
  </si>
  <si>
    <t>Telekom+posta</t>
  </si>
  <si>
    <t>Linjë interneti backup</t>
  </si>
  <si>
    <t>Kosto e trajnimit dhe seminareve</t>
  </si>
  <si>
    <t xml:space="preserve">Abonim internet ADSL </t>
  </si>
  <si>
    <t xml:space="preserve">Energjia elektrike Bashki </t>
  </si>
  <si>
    <t>Pagesë uji</t>
  </si>
  <si>
    <t>Shpenzime udhëtimi brenda dhe jashtë vendit</t>
  </si>
  <si>
    <t>Shpenzime për blerje biletash të transportit ajror ndërkombëtar</t>
  </si>
  <si>
    <t>Riparim dhe pajisje makinash</t>
  </si>
  <si>
    <t>Larje automjete</t>
  </si>
  <si>
    <t>Karburant makina</t>
  </si>
  <si>
    <t>Shpenzime pritje/percjellje</t>
  </si>
  <si>
    <t xml:space="preserve">Siguracion makine dhe   ndërtese </t>
  </si>
  <si>
    <t>Taksa vjetore për mjetet e përdorura TVMP dhe kontrolli teknik SGS</t>
  </si>
  <si>
    <t>Shpenzime për të tjera materiale dhe shërbime</t>
  </si>
  <si>
    <t>Letër shkrimi fotokopimi Kancelari</t>
  </si>
  <si>
    <t>Materiale konsumi</t>
  </si>
  <si>
    <t>Riparim fotokopje dhe pajisje të ndryshme</t>
  </si>
  <si>
    <t>Mirëmbajtje dhe Çertifikimi i ashensorëve</t>
  </si>
  <si>
    <t>Aktivitet perkujtimor I veteraneve</t>
  </si>
  <si>
    <t>Pjesë kembimi ashensorët</t>
  </si>
  <si>
    <t>Mirëmbajtje dhe mbushje e fikseve të zjarrit</t>
  </si>
  <si>
    <t>Bojë printeri e fotokopjues</t>
  </si>
  <si>
    <t>Vendime gjyqësore</t>
  </si>
  <si>
    <t>Materiale hidraulike</t>
  </si>
  <si>
    <t>Materiale elektrike</t>
  </si>
  <si>
    <t>Materiale ndertimi për mirembajtjen e godinave</t>
  </si>
  <si>
    <t xml:space="preserve">Blloqe administrative  </t>
  </si>
  <si>
    <t>Blloqe administrative ,letra me vlerë</t>
  </si>
  <si>
    <t>Shërbime të printimit (ftesa f-pal, baner, city light, kartolina, albume)</t>
  </si>
  <si>
    <t>Larje xhamat e Bashkisë</t>
  </si>
  <si>
    <t xml:space="preserve">Promovim i aktiviteteve në rrjetet sociale </t>
  </si>
  <si>
    <t>Materiale për funksionimin e paisjeve të zyrës (paisje kompjuterike)</t>
  </si>
  <si>
    <t>Pagesa e Kryepleqve të fshatit</t>
  </si>
  <si>
    <t>Pagesa për këshilltarët</t>
  </si>
  <si>
    <t>Shpenzime kancelari +letër për këshilltarët</t>
  </si>
  <si>
    <t>Shtypshkrime për këshilltarët</t>
  </si>
  <si>
    <t>Karburant makina për këshilltarët</t>
  </si>
  <si>
    <t>Blerje bojë printeri fotokopje për këshilltarët</t>
  </si>
  <si>
    <t>Shpenzime printim &amp; publikimit</t>
  </si>
  <si>
    <t>Shpenzime te tjera per keshilltaret</t>
  </si>
  <si>
    <t>Festa e Lekasit</t>
  </si>
  <si>
    <t>Pagesa për RBS për urdhrat e bllokimit të automjeteve nga Drejtoria e Taksave dhe Tarifave vendore</t>
  </si>
  <si>
    <t xml:space="preserve">Vendosje e barrës siguruese dhe barrës hipotekore </t>
  </si>
  <si>
    <t xml:space="preserve">Shpz mirëmbajtje Programi i menaxhimit të taksave </t>
  </si>
  <si>
    <t>Veshje uniforma, punonjësit e parkimit me pagesë</t>
  </si>
  <si>
    <t>Aplikim në Ministrinë e Mjedisit për miratim VNM</t>
  </si>
  <si>
    <t>01710</t>
  </si>
  <si>
    <t>Pagesa për shërbimin e borxhit të brendshëm</t>
  </si>
  <si>
    <t>Shpenzime për principalin</t>
  </si>
  <si>
    <t>Pagesa për agjentin tatimor SHRUKKO</t>
  </si>
  <si>
    <t>Transferta të tjera tek organizatat</t>
  </si>
  <si>
    <t>Transferta të tjera tek individet</t>
  </si>
  <si>
    <t>Komision për tatimin e thjesht. të bizn. të vogël</t>
  </si>
  <si>
    <t>Transferte per Federaten Shqiptare te Skive per perdorimin e Laura Colturit si imazh te Bashkise Korce</t>
  </si>
  <si>
    <t xml:space="preserve">Kontributi për Këshillin e Qarkut      </t>
  </si>
  <si>
    <t>08130</t>
  </si>
  <si>
    <t>Sport dhe argëtim</t>
  </si>
  <si>
    <t xml:space="preserve">Kontributi I Bashkisë  Korcë për Qëndrën Sportive Korcë </t>
  </si>
  <si>
    <t>Kontributi i Bashkisë Korçë për ekipet e futbollit</t>
  </si>
  <si>
    <t>AB122</t>
  </si>
  <si>
    <t>V314AAB</t>
  </si>
  <si>
    <t>V328AAB</t>
  </si>
  <si>
    <t>V328AAC</t>
  </si>
  <si>
    <t>V091AAD</t>
  </si>
  <si>
    <t>Kapitull</t>
  </si>
  <si>
    <t>Patrullim për sigurinë publike</t>
  </si>
  <si>
    <t>Shërbime të mbrojtjes civile</t>
  </si>
  <si>
    <t>Raste të menaxhuara të zjarrit dhe shpëtimit</t>
  </si>
  <si>
    <t>Familje të dëmshpërblyera për dëme nga zjarri</t>
  </si>
  <si>
    <t>AB122- Siguria Publike</t>
  </si>
  <si>
    <t>03140</t>
  </si>
  <si>
    <t>Shërbimet e Policisë Vendore</t>
  </si>
  <si>
    <t>03280</t>
  </si>
  <si>
    <t>Mbrojtja nga zjarri dhe mbrojtja civile</t>
  </si>
  <si>
    <t>Abonim internet ADSL</t>
  </si>
  <si>
    <t>TVMP dhe SGS</t>
  </si>
  <si>
    <t xml:space="preserve">Veshje, uniforma Policia </t>
  </si>
  <si>
    <t xml:space="preserve">Siguracion makine dhe ndërtese </t>
  </si>
  <si>
    <t>Bojë  printeri e fotokopjues</t>
  </si>
  <si>
    <t>Mirëmbajtje e antenës dhe frekuencës vjetore</t>
  </si>
  <si>
    <t>Pajisje për përdorim policor</t>
  </si>
  <si>
    <t>Karburant makina (gaz)</t>
  </si>
  <si>
    <t>Blloqe administrative letra me vlerë</t>
  </si>
  <si>
    <t xml:space="preserve">Karburant makina </t>
  </si>
  <si>
    <t>Shpenzime Interneti</t>
  </si>
  <si>
    <t>Shërbime postare</t>
  </si>
  <si>
    <t>Dru zjarri për ngrohje</t>
  </si>
  <si>
    <t>Siguracion mjetesh transporti</t>
  </si>
  <si>
    <t>Energji elektrike</t>
  </si>
  <si>
    <t>Materiale pastrimi</t>
  </si>
  <si>
    <t>Materiale hidrosanitare</t>
  </si>
  <si>
    <t>Shpenzime sigurimi i jetës të punonjësve zjarrfikës</t>
  </si>
  <si>
    <t xml:space="preserve">Shpenzime udhetime brenda dhe jashtë vëndit </t>
  </si>
  <si>
    <t>Uniforma pune</t>
  </si>
  <si>
    <t>Riparim paisje makinash</t>
  </si>
  <si>
    <t xml:space="preserve">Mbrojtja nga zjarri dhe mbrojtja civile </t>
  </si>
  <si>
    <t>Transfertë tek individët (shp. për parandalimin dhe përballimin e emergjencave civile)</t>
  </si>
  <si>
    <t>AC122</t>
  </si>
  <si>
    <t>V426AAA</t>
  </si>
  <si>
    <t>V426AAB</t>
  </si>
  <si>
    <t>V416AAB</t>
  </si>
  <si>
    <t>V413AAE</t>
  </si>
  <si>
    <t>V416AAC</t>
  </si>
  <si>
    <t>V422AAA</t>
  </si>
  <si>
    <t>V476AAB</t>
  </si>
  <si>
    <t>Total</t>
  </si>
  <si>
    <t>Shërbimi i Stafit të menaxhimit të fondit Pyjor dhe Kullosor</t>
  </si>
  <si>
    <t>Inspektim dhe kontroll i sipërfaqes pyjore/kullosore</t>
  </si>
  <si>
    <t>Subjekte të sistemuara në Tregun e Ushqimeve</t>
  </si>
  <si>
    <t>Projektet e inovacionit</t>
  </si>
  <si>
    <t>Subjekte të sistemuara në Tregun e Gjësë së Gjallë</t>
  </si>
  <si>
    <t>Pagesa për stafin sektori i bujqesisë</t>
  </si>
  <si>
    <t>Promovimi i Turizmit</t>
  </si>
  <si>
    <t>AC122- Mbështetja për Zhvillimin Ekonomik Vendor</t>
  </si>
  <si>
    <t>04260</t>
  </si>
  <si>
    <t>Administrimi i pyjeve dhe kullotave</t>
  </si>
  <si>
    <t>04220</t>
  </si>
  <si>
    <t>Shërbimet bujqësore,inspektimi, ushqimi dhe mbrojtja e konsumatoreve</t>
  </si>
  <si>
    <t>04130</t>
  </si>
  <si>
    <t>Mbështetje për zhvillimin ekonomik</t>
  </si>
  <si>
    <t>Materiale konsumi për Markatën e shijes dhe tregu I gjësë së gjallë</t>
  </si>
  <si>
    <t>Kolaudim I fikseve te zjarrit Markata e shijes</t>
  </si>
  <si>
    <t>Sherbim mirembajtje te portave elektrike</t>
  </si>
  <si>
    <t>Pagesa e ujit Markata e Shijes</t>
  </si>
  <si>
    <t>Internet Tregu i gjësë së gjallë</t>
  </si>
  <si>
    <t>Shpenzime trajnimi ne fushen e inovacionit per sipermarres te rinj</t>
  </si>
  <si>
    <t>Klubet e ICT ne shkolla</t>
  </si>
  <si>
    <t>Pjesemarrje ne panaire</t>
  </si>
  <si>
    <t>Promovim digjital</t>
  </si>
  <si>
    <t>04760</t>
  </si>
  <si>
    <t>Zhvillimi i Turizmit</t>
  </si>
  <si>
    <t>Organizim i eventeve për promovimin e turizmit</t>
  </si>
  <si>
    <t>Pjesmarrje ne panaire kombetare dhe nderkombetare te turizmit</t>
  </si>
  <si>
    <t>Materiale promocionale per eventet dhe promoviminm e turizmit</t>
  </si>
  <si>
    <t>Blerje fishekzjarresh</t>
  </si>
  <si>
    <t>Shpenzime udhëtimi brenda dhe jashtë  vendit</t>
  </si>
  <si>
    <t>Siguracion makine</t>
  </si>
  <si>
    <t>Riparim automjeti</t>
  </si>
  <si>
    <t>Larje automjeti</t>
  </si>
  <si>
    <t>Blerje fidane</t>
  </si>
  <si>
    <t>Energji elektrike stacioni i pyjeve Voskopojë dhe Vithkuq</t>
  </si>
  <si>
    <t>AD122</t>
  </si>
  <si>
    <t>V510AAA</t>
  </si>
  <si>
    <t>V510AAD</t>
  </si>
  <si>
    <t>V510AAB</t>
  </si>
  <si>
    <t>V563AAB</t>
  </si>
  <si>
    <t>V510AAF</t>
  </si>
  <si>
    <t>V510AAC</t>
  </si>
  <si>
    <t>V563AAC</t>
  </si>
  <si>
    <t>Shërbimi i stafit të menaxhimit të mbetjes dhe pastrimit</t>
  </si>
  <si>
    <t>Pastrimi i rrugëve dhe parqeve</t>
  </si>
  <si>
    <t>Mbledhje dhe transportim i mbetjeve nga zonat urbane</t>
  </si>
  <si>
    <t>Shërbimi I stafit të Inspektimit të mjedisit</t>
  </si>
  <si>
    <t>Depozitimi dhe trajtimi i mbetjeve</t>
  </si>
  <si>
    <t>Mbledhje dhe transportim i mbetjeve nga zonat rurale</t>
  </si>
  <si>
    <t xml:space="preserve">Promovimi i mbrojtjes së mjedisit </t>
  </si>
  <si>
    <t>AD122- Mbrojtja e Mjedisit</t>
  </si>
  <si>
    <t>05100</t>
  </si>
  <si>
    <t>Menaxhimi i mbetjeve</t>
  </si>
  <si>
    <t>05630</t>
  </si>
  <si>
    <t>Ndergjegjesimi mjedisor</t>
  </si>
  <si>
    <t>Shërbimi i pastrimit</t>
  </si>
  <si>
    <t>Kontribut i Bashkisë për Landfillin e mbetjeve KRWM</t>
  </si>
  <si>
    <t>AE122</t>
  </si>
  <si>
    <t>V626AAA</t>
  </si>
  <si>
    <t>V626AAB</t>
  </si>
  <si>
    <t>V626AAC</t>
  </si>
  <si>
    <t>V452AAA</t>
  </si>
  <si>
    <t>V626AAD</t>
  </si>
  <si>
    <t>V626AAG</t>
  </si>
  <si>
    <t>V626AAH</t>
  </si>
  <si>
    <t>V644AAA</t>
  </si>
  <si>
    <t>V452AAB</t>
  </si>
  <si>
    <t>V424AAB</t>
  </si>
  <si>
    <t>V457AAA</t>
  </si>
  <si>
    <t>V457AAB</t>
  </si>
  <si>
    <t>V644AAB</t>
  </si>
  <si>
    <t>Shërbimi i stafit të ndërmarrjeve publike të gjelbërimit, varrezave</t>
  </si>
  <si>
    <t xml:space="preserve">Mirembajtja e sipërfaqes së varrezave </t>
  </si>
  <si>
    <t>Rruge urbane e mirembajtur dhe rehabilituar</t>
  </si>
  <si>
    <t>Shërbimi i stafit të mirëmbajtjes Rrjetit Rrugor Rural</t>
  </si>
  <si>
    <t>Sipërfaqe e gjelbra e mirëmbajtur dhe rehabilituar</t>
  </si>
  <si>
    <t>Trotuare të mirëmbajtur dhe rehabilituar</t>
  </si>
  <si>
    <t>Objekte publike të mirëmbajtura</t>
  </si>
  <si>
    <t>Shërbimi i stafit të mirëmbajtjes së Ndricimit Publik</t>
  </si>
  <si>
    <t>Rrjet Rrugor Rural i mirëmbajtur</t>
  </si>
  <si>
    <t xml:space="preserve">Mirëmbajtja rutinë e  kanaleve ujitëse dhe kanale kulluese </t>
  </si>
  <si>
    <t>Shërbimi i Transportit Publik</t>
  </si>
  <si>
    <t>Qytetarë të subvencionuar në transportin publik</t>
  </si>
  <si>
    <t>Rrjeti i ndricimit rrugor publik urban i mirëmbajtur</t>
  </si>
  <si>
    <t>AE122- Shërbimet Publike Vendore</t>
  </si>
  <si>
    <t>06260</t>
  </si>
  <si>
    <t xml:space="preserve">Shërbime Publike Vendore, </t>
  </si>
  <si>
    <t>NSHP</t>
  </si>
  <si>
    <t>Total 01-600+601</t>
  </si>
  <si>
    <t>Total 01-602-606</t>
  </si>
  <si>
    <t>04520</t>
  </si>
  <si>
    <t>Rrjeti rrugor rural</t>
  </si>
  <si>
    <t>Total 01-231</t>
  </si>
  <si>
    <t>Total 05-231</t>
  </si>
  <si>
    <t>06440</t>
  </si>
  <si>
    <t>Ndriçim rrugësh</t>
  </si>
  <si>
    <t>04240</t>
  </si>
  <si>
    <t>Menaxhimi i infrastrukturës së ujitjes dhe kullimit</t>
  </si>
  <si>
    <t>04570</t>
  </si>
  <si>
    <t>Transporti Publik</t>
  </si>
  <si>
    <t>Mirembajtja e varrezave</t>
  </si>
  <si>
    <t>Mirëmbajtja e Varrezave Publike dhe Vendore</t>
  </si>
  <si>
    <t>Shërbimet publike vendore</t>
  </si>
  <si>
    <t>Dokumentacion</t>
  </si>
  <si>
    <t>Veshje pune</t>
  </si>
  <si>
    <t>Blerje bileta, mandate</t>
  </si>
  <si>
    <t xml:space="preserve">Blerje shtypshkrime </t>
  </si>
  <si>
    <t>Cizme e kepuce meshini</t>
  </si>
  <si>
    <t>Plehra kimike e insekticide, fare bari e lule</t>
  </si>
  <si>
    <t>Plehra organike</t>
  </si>
  <si>
    <t>Shpenzime per te tjera materiale dhe sherbime</t>
  </si>
  <si>
    <t>Uje per vaditje, cezma publike</t>
  </si>
  <si>
    <t>Shpenzime per terheqje dokumentacioni</t>
  </si>
  <si>
    <t>Shpenzime per taksa,kolaudim, mjetesh transporti</t>
  </si>
  <si>
    <t>Kolaudim,sherbim dhe blerje tahograf  mjetesh transporti</t>
  </si>
  <si>
    <t>Sherbime telefonike dhe internet</t>
  </si>
  <si>
    <t>Posta</t>
  </si>
  <si>
    <t>Karburant</t>
  </si>
  <si>
    <t>Vaj lubrifikante</t>
  </si>
  <si>
    <t xml:space="preserve"> NSHP</t>
  </si>
  <si>
    <t>Pjese kembimi goma bateri</t>
  </si>
  <si>
    <t>Antifrize</t>
  </si>
  <si>
    <t>Shpenzime te siguracionit te mjeteve te transportit</t>
  </si>
  <si>
    <t>Riparime e mirembajtje mjete transporti</t>
  </si>
  <si>
    <t>Shpenzime për shërbim mirembajtje program kontabiliteti</t>
  </si>
  <si>
    <t>Dieta</t>
  </si>
  <si>
    <t>Materiale ndertimi</t>
  </si>
  <si>
    <t>Pjese kembimi per makina korrese</t>
  </si>
  <si>
    <t>Blerje asfalt mikser dhe bitium per sperkatje</t>
  </si>
  <si>
    <t>Boje vaji</t>
  </si>
  <si>
    <t>Riparim pajisje zyre</t>
  </si>
  <si>
    <t>Uniforma dhe veshje te tjera speciale (Materiale mbrojtese ne pune)</t>
  </si>
  <si>
    <t>F.V Materiale per eskavatoret e rinj</t>
  </si>
  <si>
    <t>Sherbim vinci per pesha mbi 3.5 ton</t>
  </si>
  <si>
    <t>Dekore per festat e fundvitit</t>
  </si>
  <si>
    <t>Materiale ndihmese per dekor</t>
  </si>
  <si>
    <t>Shpenzime  dekori per Festivalin Nderkombetar te Karnavaleve</t>
  </si>
  <si>
    <t>Shpenzime dekori per Festen e Birres</t>
  </si>
  <si>
    <t>Shpenzime dekori per Panairin e Pranveres</t>
  </si>
  <si>
    <t>Shpenzime per Çertifikaten e sigurimit teknik</t>
  </si>
  <si>
    <t>Sherbim per vijezimin e rrugeve te Bashkise Korce</t>
  </si>
  <si>
    <t>Perpunim lende druri</t>
  </si>
  <si>
    <t>Kancelari</t>
  </si>
  <si>
    <t>Leter format</t>
  </si>
  <si>
    <t>Materiale pastrimi, dezifektimi</t>
  </si>
  <si>
    <t>Blerje klor dhe acid</t>
  </si>
  <si>
    <t>Te tjera materiale dhe shpenzime speciale (Boje printeri)</t>
  </si>
  <si>
    <t>Mirembajtje Kulla e qytetit+ treni</t>
  </si>
  <si>
    <t>Mirembajtje lapidare</t>
  </si>
  <si>
    <t>Hekur dhe llamarine</t>
  </si>
  <si>
    <t>Derrasa ndert dhe e punuar</t>
  </si>
  <si>
    <t>Sherbime te printimit dhe publikimit (Printime)</t>
  </si>
  <si>
    <t>Materiale per mirembajtjen e shatervaneve dhe  objekteve te artit, skulptura etj.</t>
  </si>
  <si>
    <t>Prodhime Betoni</t>
  </si>
  <si>
    <t>Argjinature kanali</t>
  </si>
  <si>
    <t>Mbikqyrje Argjinature kanali</t>
  </si>
  <si>
    <t>Kolaudim Argjinature kanali</t>
  </si>
  <si>
    <t>Energji elektrike, ndricim rrugor</t>
  </si>
  <si>
    <t>Tombino betoni</t>
  </si>
  <si>
    <t>Subvencioni për shërbimin urban (Pensionistë të subvencionuar për tansportin publik)</t>
  </si>
  <si>
    <t>AF122</t>
  </si>
  <si>
    <t>V813AAA</t>
  </si>
  <si>
    <t>V813AAB</t>
  </si>
  <si>
    <t>V822AAA</t>
  </si>
  <si>
    <t>V823AAA</t>
  </si>
  <si>
    <t>V822AAC</t>
  </si>
  <si>
    <t>V822AAD</t>
  </si>
  <si>
    <t>V822AAK</t>
  </si>
  <si>
    <t>V823AAB</t>
  </si>
  <si>
    <t>V823AAC</t>
  </si>
  <si>
    <t>V823AAE</t>
  </si>
  <si>
    <t>Shërbimi i stafit të Sportit dhe Argëtimit</t>
  </si>
  <si>
    <t>Disiplinat e ndryshme sportive të mbështetura</t>
  </si>
  <si>
    <t>Shërbimet e stafit të trashëgimisë Kulturore, muzeve, bibliotekave</t>
  </si>
  <si>
    <t>Shërbimet e stafit të Artit dhe Kulturës</t>
  </si>
  <si>
    <t>Objekte të trashëgimisë kulturore të mirëmbajtura</t>
  </si>
  <si>
    <t>Promovimi i trashëgimisë kulturore</t>
  </si>
  <si>
    <t>Funksionimi i Bibliotekës</t>
  </si>
  <si>
    <t>Objekte të veprimtarisë kulturore dhe artistike të mirëmbajtura dhe funksionale</t>
  </si>
  <si>
    <t>Shfaqje teatri</t>
  </si>
  <si>
    <t>Shfaqje kinemaje</t>
  </si>
  <si>
    <t>AF122- Kultura, Sport dhe Argetimi</t>
  </si>
  <si>
    <t>08220</t>
  </si>
  <si>
    <t>Trashëgimia kulturore, Eventet artistike dhe kulturore</t>
  </si>
  <si>
    <t>QAK</t>
  </si>
  <si>
    <t>Klb Shsp</t>
  </si>
  <si>
    <t>Shërbime të tjera (akomodim+ushqim)</t>
  </si>
  <si>
    <t>Shpenzime festa e birres</t>
  </si>
  <si>
    <t xml:space="preserve"> Ujë</t>
  </si>
  <si>
    <t>Energji</t>
  </si>
  <si>
    <t>Shpenzime interneti backup</t>
  </si>
  <si>
    <t>Blerje dokumentacioni</t>
  </si>
  <si>
    <t>Materiale zyre të përgjithshme</t>
  </si>
  <si>
    <t>Honorare (projekte)</t>
  </si>
  <si>
    <t>Honorare(grupet)</t>
  </si>
  <si>
    <t>Shpenzime honorare per grupet muzikore</t>
  </si>
  <si>
    <t>Pagesa Këshilli i Kulturës</t>
  </si>
  <si>
    <t>Veshje</t>
  </si>
  <si>
    <t>Materiale për pastrim</t>
  </si>
  <si>
    <t>Meremete</t>
  </si>
  <si>
    <t>Shpz. mirëmbajtje aparat, paisje teknike dhe paisje zyrash</t>
  </si>
  <si>
    <t>Libra dhe publikime profesionale Gazeta</t>
  </si>
  <si>
    <t>Gaz për ngrohje</t>
  </si>
  <si>
    <t>Shpz qera mjete transporti</t>
  </si>
  <si>
    <t>Shpenzime të printimit dhe publikimit</t>
  </si>
  <si>
    <t>Karta regjistrimi për anëtarësimin në bibliotekë</t>
  </si>
  <si>
    <t>Shërbim për kolaudimin e paisjeve me presion</t>
  </si>
  <si>
    <t>Pastrim xhamash për ndertesën e (Teatri, Biblioteka dhe Muzeu Bratko)</t>
  </si>
  <si>
    <t>Blerje kozmetike dhe make up për teatrin</t>
  </si>
  <si>
    <t>Materiale për ndriçim</t>
  </si>
  <si>
    <t>Shpenzime mirëmbajtje software i bibliotekës</t>
  </si>
  <si>
    <t xml:space="preserve">Shërbim për dezinfektimin </t>
  </si>
  <si>
    <t>Të tjera materiale dhe shërbime speciale</t>
  </si>
  <si>
    <t>Shpz për mirëmbajtjen e rrjeteve hidraulike</t>
  </si>
  <si>
    <t>Materiale specifike për bibliotekën</t>
  </si>
  <si>
    <t>Shpenzime për mirembajtje paisje teknike</t>
  </si>
  <si>
    <t>Mirëmbajtje web-i të QAK</t>
  </si>
  <si>
    <t>Rimbushje fikse zjarri</t>
  </si>
  <si>
    <t>Mirembajtje e softit te biletarise</t>
  </si>
  <si>
    <t>Trajner të jashtëm</t>
  </si>
  <si>
    <t>Pagesë gjyqtari tavolinë</t>
  </si>
  <si>
    <t>Bazë didaktike</t>
  </si>
  <si>
    <t>Blerje uniforma</t>
  </si>
  <si>
    <t>Shërbime të tjera</t>
  </si>
  <si>
    <t>Materiale dizifektimi</t>
  </si>
  <si>
    <t>Akomodim për turneun e çiklizmit dhe badmintonit</t>
  </si>
  <si>
    <t>Siguracion sportistët</t>
  </si>
  <si>
    <t>Shpenzime transporti</t>
  </si>
  <si>
    <t>Trajtim ushqimor</t>
  </si>
  <si>
    <t>Materiale promocionale</t>
  </si>
  <si>
    <t>Trajtim mjekesor dhe riaftesim i sportisteve elitare</t>
  </si>
  <si>
    <t>AG122</t>
  </si>
  <si>
    <t>V912AAA</t>
  </si>
  <si>
    <t>V912AAB</t>
  </si>
  <si>
    <t>V912AAD</t>
  </si>
  <si>
    <t>V912AAK</t>
  </si>
  <si>
    <t>V912AAL</t>
  </si>
  <si>
    <t>V912AAI</t>
  </si>
  <si>
    <t>V912AAF</t>
  </si>
  <si>
    <t>V043AAC</t>
  </si>
  <si>
    <t>V912AAJ</t>
  </si>
  <si>
    <t>Shërbime mbështetëse të stafit të Arsimit Bazë</t>
  </si>
  <si>
    <t>Objekte të arsimit bazë dhe parashkollor të mirëmbajtura dhe funksionale</t>
  </si>
  <si>
    <t>Fëmijë që ndjekin kopështin</t>
  </si>
  <si>
    <t>Objekte të arsimit bazë dhe parashkollor të rikonstruktuara</t>
  </si>
  <si>
    <t>Bursa arsimi bazë parashkollor</t>
  </si>
  <si>
    <t>Fëmijë që frekuentojnë qendrat kulturore të fëmijëve</t>
  </si>
  <si>
    <t>Shërbimi i stafit të çerdheve</t>
  </si>
  <si>
    <t>Shoqëria e Doktrinës së Krishterë Shkolla e Maltës</t>
  </si>
  <si>
    <t>AG122- Arsimi Bazë dhe Parashkollor</t>
  </si>
  <si>
    <t>09120</t>
  </si>
  <si>
    <t>Arsimi bazë dhe parashkollor</t>
  </si>
  <si>
    <t>NSHMAC</t>
  </si>
  <si>
    <t>Kujdesi social për familjet dhe fëmijët</t>
  </si>
  <si>
    <t>Shpz karburanti për Shoqërinë e Doktrinës së Krishterë Shkolla e Maltës (blerje gaz)</t>
  </si>
  <si>
    <t>Shpz energji, ujë, telefon për Shoqërinë e Doktrinës së Krishterë Shkolla e Maltës</t>
  </si>
  <si>
    <t>Ujë</t>
  </si>
  <si>
    <t xml:space="preserve">Shërbim interneti </t>
  </si>
  <si>
    <t>Transport dru zjarri</t>
  </si>
  <si>
    <t>Naftë</t>
  </si>
  <si>
    <t>Shpenzime për QKF</t>
  </si>
  <si>
    <t>Gaz i lëngshëm</t>
  </si>
  <si>
    <t>Materiale pastrimi dhe dizifektimi</t>
  </si>
  <si>
    <t>Shtypshkrime</t>
  </si>
  <si>
    <t>Ushqime</t>
  </si>
  <si>
    <t>Mjete didaktike</t>
  </si>
  <si>
    <t>Blerje letër, kancelari</t>
  </si>
  <si>
    <t>Bojë printeri fotokopje</t>
  </si>
  <si>
    <t xml:space="preserve">Posta </t>
  </si>
  <si>
    <t>Mirëmbajtje programi Alfa</t>
  </si>
  <si>
    <t xml:space="preserve">Mjete Formuese per formim psikologjik te  femijeve  ne  kopshte </t>
  </si>
  <si>
    <t>Shpenzime te print dhe publikimit</t>
  </si>
  <si>
    <t>Shpenzime pritje percjelleje</t>
  </si>
  <si>
    <t>Shpenzime per te tj materaile</t>
  </si>
  <si>
    <t>Korca ICT Academy</t>
  </si>
  <si>
    <t>Dezinfektim</t>
  </si>
  <si>
    <t>AH122</t>
  </si>
  <si>
    <t>V923AAA</t>
  </si>
  <si>
    <t>V923AAB</t>
  </si>
  <si>
    <t>V923AAF</t>
  </si>
  <si>
    <t>V923AAH</t>
  </si>
  <si>
    <t>V923AAG</t>
  </si>
  <si>
    <t>V923AAI</t>
  </si>
  <si>
    <t>V923AAC</t>
  </si>
  <si>
    <t>Shërbime Mbeshtesese të stafit të Arsimit të Mesëm të Përgjithshëm</t>
  </si>
  <si>
    <t>Objekte të arsimit të mesëm të mirëmbajtura dhe funksionale</t>
  </si>
  <si>
    <t>Nxënës të akomoduar në konvikt</t>
  </si>
  <si>
    <t>Organizimi i aktiviteteteve për të rinjtë</t>
  </si>
  <si>
    <t>Nxënës të trajtuar me bursë</t>
  </si>
  <si>
    <t>Konvikte të rikonstruktuara</t>
  </si>
  <si>
    <t>Objekte të arsimit tëparaunivesitar ne funksionim normal</t>
  </si>
  <si>
    <t>AH122- Arsimi i Mesëm i Përgjithshëm</t>
  </si>
  <si>
    <t>09230</t>
  </si>
  <si>
    <t>Arsim i mesëm i përgjithshëm</t>
  </si>
  <si>
    <t>09240</t>
  </si>
  <si>
    <t>Konviktet e arsimit parauniversitar</t>
  </si>
  <si>
    <t>Shërbime të  printimit &amp; publikimit</t>
  </si>
  <si>
    <t>Shpenzime dekori</t>
  </si>
  <si>
    <t>Shpenzime honorare</t>
  </si>
  <si>
    <t>Arsimi i mesëm i përgjithshëm</t>
  </si>
  <si>
    <t>Gaz i lengshëm</t>
  </si>
  <si>
    <t>Shpenzime pritje percjellje</t>
  </si>
  <si>
    <t>Nxënës ekselente të trajtuar me bursë</t>
  </si>
  <si>
    <t>AI122</t>
  </si>
  <si>
    <t>V014AAA</t>
  </si>
  <si>
    <t>V014AAB</t>
  </si>
  <si>
    <t>V014AAE</t>
  </si>
  <si>
    <t>V043AAA</t>
  </si>
  <si>
    <t>V043AAB</t>
  </si>
  <si>
    <t>V043AAD</t>
  </si>
  <si>
    <t>V066AAA</t>
  </si>
  <si>
    <t>V066AAB</t>
  </si>
  <si>
    <t>V014AAC</t>
  </si>
  <si>
    <t>V066AAE</t>
  </si>
  <si>
    <t>V043AAF</t>
  </si>
  <si>
    <t>Shërbimi i Stafit të Kujdesit Social</t>
  </si>
  <si>
    <t>Persona që përfitojnë kujdesin social</t>
  </si>
  <si>
    <t>Individë AK që përfitojnë trajtim</t>
  </si>
  <si>
    <t>Shërbimi i stafit të Kujdesit për Fëmijët dhe Familjet</t>
  </si>
  <si>
    <t>Fëmijë që përfitojnë nga shërbimi social</t>
  </si>
  <si>
    <t>Familje dhe individë në nevojë që përfitojnë nga skema e NE</t>
  </si>
  <si>
    <t>Shërbimi i stafit të strehimit social</t>
  </si>
  <si>
    <t>Familje në nevojë/Individë të subvencinuar për qeranë</t>
  </si>
  <si>
    <t>Shpenzime Mary Potter</t>
  </si>
  <si>
    <t>Banesa sociale me qera të mirëmbajtura</t>
  </si>
  <si>
    <t>Objekte të sherbimit të kujdesit social për familje dhe femijë</t>
  </si>
  <si>
    <t>AI122- Përkujdesi Social</t>
  </si>
  <si>
    <t>Kujdesi social për personat  e sëmurë dhe me aftësi të kufizuara</t>
  </si>
  <si>
    <t>Shtëpia e Foshnjës</t>
  </si>
  <si>
    <t>Strehimi social</t>
  </si>
  <si>
    <t>Pagesa për ekspert psikolog</t>
  </si>
  <si>
    <t>Festa e gruas 8 marsi</t>
  </si>
  <si>
    <t>Shpenzime qeramarje ambjenti</t>
  </si>
  <si>
    <t>Shpenzime energji dhe ujë</t>
  </si>
  <si>
    <t>Shpenzime pritje përcjlleje</t>
  </si>
  <si>
    <t>Shpenzime karburanti për Shërbimin e Kujdesit Paliativ  M.Poter</t>
  </si>
  <si>
    <t>Energji elektrike për  Shërbimin e Kujdesit Paliativ  M.Poter</t>
  </si>
  <si>
    <t>Pagesa për ujin për  Shërbimin e Kujdesit Paliativ  M.Poter</t>
  </si>
  <si>
    <t>Shpenz. telefon internet për Shërbimin e Kujdesit Paliativ M.Poter</t>
  </si>
  <si>
    <t>Materiale konsumi për  Shërbimin e Kujdesit Paliativ Potter</t>
  </si>
  <si>
    <t>Bojë printeri e fotokopjues Q.K.P   M.Poter</t>
  </si>
  <si>
    <t>Sigurim prone</t>
  </si>
  <si>
    <t>Mirembajtje sistematike dhe urgjente e banesave</t>
  </si>
  <si>
    <t>Mirembajtja e pajisjeve teknike/ veglave te punes</t>
  </si>
  <si>
    <t>Kujdesi Social për personat e sëmurë dhe me aftësi të kufizuara</t>
  </si>
  <si>
    <t>QDZH</t>
  </si>
  <si>
    <t xml:space="preserve">Karburant vaj </t>
  </si>
  <si>
    <t>Servis makine pjesë këmbimi goma bateri</t>
  </si>
  <si>
    <t>Shpenzime për festat e dhjetorit</t>
  </si>
  <si>
    <t>Pagesa për taksat e makinës</t>
  </si>
  <si>
    <t>QRZH</t>
  </si>
  <si>
    <t>Servis makine (Pjesë kembimi goma bateri)</t>
  </si>
  <si>
    <t>Shpenzime të siguracionit të mjeteve të transportit+TVMP</t>
  </si>
  <si>
    <t>Shpenzime për transportin e klienteve</t>
  </si>
  <si>
    <t>Materiale  për pastrim dezinfektim ngrohje dhe ndricim (Naftë për ngrohje+detergjentë)</t>
  </si>
  <si>
    <t>Shpenzime për të tjera materiale dhe shërbime (Bebelina)</t>
  </si>
  <si>
    <t>Shpenzime te tjera</t>
  </si>
  <si>
    <t>10140</t>
  </si>
  <si>
    <t>Subvencion për pagesën e interesit për kredite e marra nga perfituesit e kredive sipas Marreveshjes midis Bashkisë dhe Raiffeisen Bank</t>
  </si>
  <si>
    <t>10661</t>
  </si>
  <si>
    <t>Bonus  strehimi</t>
  </si>
  <si>
    <t>Transferte tek individët</t>
  </si>
  <si>
    <t>10430</t>
  </si>
  <si>
    <t>Ndihmë ekonomike  për familjet në nevojë ( nga buxheti i Bashkisë)</t>
  </si>
  <si>
    <t>AJ122+AK122 (Fondi Rezervë &amp; Fondi i Kontigjencës)</t>
  </si>
  <si>
    <t>V491AAA</t>
  </si>
  <si>
    <t>V494AAA</t>
  </si>
  <si>
    <t>Fondi Rezervë</t>
  </si>
  <si>
    <t>Fondi i Kontigjencës</t>
  </si>
  <si>
    <t>00'</t>
  </si>
  <si>
    <t>04910</t>
  </si>
  <si>
    <t>04940</t>
  </si>
  <si>
    <t>/lekë</t>
  </si>
  <si>
    <t>TË ARDHURAT</t>
  </si>
  <si>
    <t>SHPENZIMET</t>
  </si>
  <si>
    <t>Burimi i financimit</t>
  </si>
  <si>
    <t>Gjithsej</t>
  </si>
  <si>
    <t>Emërtimi</t>
  </si>
  <si>
    <t xml:space="preserve"> 600           Shpenzime për paga </t>
  </si>
  <si>
    <t xml:space="preserve">  601              Shpenzime për sigurime shoqërore dhe shëndetësore</t>
  </si>
  <si>
    <t xml:space="preserve">  602            Shpenzime operative</t>
  </si>
  <si>
    <t xml:space="preserve"> 603        Subvencione </t>
  </si>
  <si>
    <t xml:space="preserve">604             Transferta tek organizatat  </t>
  </si>
  <si>
    <t xml:space="preserve"> 606       Transferta tek individët </t>
  </si>
  <si>
    <t xml:space="preserve"> 609              Fondi rezervë + Fondi i kontigjencës</t>
  </si>
  <si>
    <t xml:space="preserve">230                 Hartim projektesh oponenca teknike </t>
  </si>
  <si>
    <t xml:space="preserve"> 231                                                  Shpenzime kapitale </t>
  </si>
  <si>
    <t xml:space="preserve"> 166         Shpenzime Principali </t>
  </si>
  <si>
    <t>Totali</t>
  </si>
  <si>
    <t xml:space="preserve">Transferta e pakushtëzuar </t>
  </si>
  <si>
    <t>Transferta e pakushtëzuar per rritjen e pagave</t>
  </si>
  <si>
    <t xml:space="preserve">Të ardhurat nga taksat dhe tarifat vendore të Bashkisë </t>
  </si>
  <si>
    <t xml:space="preserve">Shërbimi i Pastrimit  </t>
  </si>
  <si>
    <t>Mirëmbajtja e Varrezave Publike dhe Dëshmorëve</t>
  </si>
  <si>
    <t>Projektet e huaja</t>
  </si>
  <si>
    <t>Bashkia projektet e huaja</t>
  </si>
  <si>
    <t>Shërbimi Urban</t>
  </si>
  <si>
    <t>Fondi Rezervë + Fondi i Kontingjencës</t>
  </si>
  <si>
    <t>Emergjenca Civile</t>
  </si>
  <si>
    <t>Transferta e pakushtëzuar sektoriale Mbrojtja nga Zjarri dhe Mbrojtja Civile</t>
  </si>
  <si>
    <t>Mbrojtja nga Zjarri dhe Mbrojtja Civile</t>
  </si>
  <si>
    <t xml:space="preserve">Transferta e pakushtëzuar sektoriale Administrimi i Pyjeve dhe Kullotave </t>
  </si>
  <si>
    <t xml:space="preserve">Administrimi i Pyjeve dhe Kullotave </t>
  </si>
  <si>
    <t>Total Bashkia</t>
  </si>
  <si>
    <t xml:space="preserve">Të ardhurat e institucioneve </t>
  </si>
  <si>
    <t>Arsimi Bazë dhe Parashkollor</t>
  </si>
  <si>
    <t>Transferta e pakushtëzuar sektoriale Arsimi Bazë dhe Parashkollor</t>
  </si>
  <si>
    <t>Transferta e pakushtëzuar sektoriale Konviktet e Arsimit Parauniversitar</t>
  </si>
  <si>
    <t>Konviktet e Arsimit Parauniversitar</t>
  </si>
  <si>
    <t>Arsimi i Mesëm i Përgjithshëm</t>
  </si>
  <si>
    <t>Transferta e pakushtëzuar sektoriale Arsimi i Mesëm i Përgjithshëm</t>
  </si>
  <si>
    <t>Total NSHMAC</t>
  </si>
  <si>
    <t xml:space="preserve">Klubi Shumsportësh </t>
  </si>
  <si>
    <t>Total Klubi Shumësportësh</t>
  </si>
  <si>
    <t>Qendra e Artit dhe Kulturës</t>
  </si>
  <si>
    <t>Total QAK</t>
  </si>
  <si>
    <t>Ndërmarrja e Shërbimeve Publike</t>
  </si>
  <si>
    <t>Transferta e pakushtëzuar sektoriale Rrjeti Rrugor Rural</t>
  </si>
  <si>
    <t>Rrjeti Rrugor Rural</t>
  </si>
  <si>
    <t>Transferta e pakushtëzuar sektoriale Menaxhimi i Infrastrukturës së Ujitjes dhe Kullimit</t>
  </si>
  <si>
    <t>Menaxhimi i Infrastrukturës së Ujitjes dhe Kullimit</t>
  </si>
  <si>
    <t>Total NSHP</t>
  </si>
  <si>
    <t xml:space="preserve"> </t>
  </si>
  <si>
    <t>Qendra Ditore e Zhvillimit</t>
  </si>
  <si>
    <t>Total QDZH</t>
  </si>
  <si>
    <t>Qendra Rezidenciale e Zhvillimit</t>
  </si>
  <si>
    <t>Total QRZH</t>
  </si>
  <si>
    <t>Totali i Burimeve</t>
  </si>
  <si>
    <t>Totali i Shpenzimeve</t>
  </si>
  <si>
    <t>Pl 2026</t>
  </si>
  <si>
    <t>01</t>
  </si>
  <si>
    <t>05</t>
  </si>
  <si>
    <t>Rinovim domain</t>
  </si>
  <si>
    <t>Logim I automjeteve</t>
  </si>
  <si>
    <t>Riparim kondicionerësh</t>
  </si>
  <si>
    <t>Regjistrimi i pronave Bashki</t>
  </si>
  <si>
    <t>Mirëmbajtje totem screen</t>
  </si>
  <si>
    <t>Shërbim për API (serves)</t>
  </si>
  <si>
    <t>Blerje suveniresh</t>
  </si>
  <si>
    <t>Shpenzime udhëtimi dhe dieta për trajnime për këshilltarët pjesmarrje në konferenca aktivitete dhe vizita studimore</t>
  </si>
  <si>
    <t>Kontributi për shoqatën e bashkive</t>
  </si>
  <si>
    <t>Kontribut per Akademine e Pushtetit Vendor TALGA</t>
  </si>
  <si>
    <t>05'</t>
  </si>
  <si>
    <t>Shpenzime për të tjera materiale dhe shërbime për policinë bashkiake</t>
  </si>
  <si>
    <t>Blloqe administrative letra me vlere</t>
  </si>
  <si>
    <t xml:space="preserve">Energjia elektrike për Markatën e shijes </t>
  </si>
  <si>
    <t>Energjia elektrike për Tregun e gjese se gjalle</t>
  </si>
  <si>
    <t>Shpenzime mirembajtje markata e shijes dhe inkubatori I biznesit</t>
  </si>
  <si>
    <t>Shpenzime mirembajtje tregu I gjese se gjalle</t>
  </si>
  <si>
    <t>Hacathon Korca innovate</t>
  </si>
  <si>
    <t>AI challenge Korca -hacathon I talenteve</t>
  </si>
  <si>
    <t>AI creators Fest</t>
  </si>
  <si>
    <t>AI future Korca</t>
  </si>
  <si>
    <t>Materiale statistikore (prodhim dhe vendosje pllake/tabele me QR code, )</t>
  </si>
  <si>
    <t>“Sherbime mirembajtje dhe permiresim faqe web Bashkia dhe Korce Tourism"</t>
  </si>
  <si>
    <t>Optimizimi I platformave online te turizmit +influencer Sherbim marketingu online</t>
  </si>
  <si>
    <t>Marrje me qera + instalim ekran outdor + sherbim funksionimi dhe publikimi materialesh</t>
  </si>
  <si>
    <t>Transferte per Federaten Shqiptaree Aeronautikes</t>
  </si>
  <si>
    <t>Vegla pune dhe materiale ndihmese</t>
  </si>
  <si>
    <t>Shërbim interneti ADSL</t>
  </si>
  <si>
    <t>Shp.per honorare per grupet muzikore</t>
  </si>
  <si>
    <t>Shp.honorare per PODCAST</t>
  </si>
  <si>
    <t>Shpenzime te tjera transporti</t>
  </si>
  <si>
    <t>Shpenzime mirembajtje obj ndertimore</t>
  </si>
  <si>
    <t>Shpenzime mirembajtje te paisjeve te zyrave</t>
  </si>
  <si>
    <t>Korniza pikture</t>
  </si>
  <si>
    <t>Sherbim interneti</t>
  </si>
  <si>
    <t>Kancelari+leter</t>
  </si>
  <si>
    <t>Te tjera materiale dhe sherbime speciale</t>
  </si>
  <si>
    <t>Shpenzime mirembajtje zyre</t>
  </si>
  <si>
    <t>Shpenzim pritje percjellje</t>
  </si>
  <si>
    <t>Blloqe administrative   letra me vlere</t>
  </si>
  <si>
    <t>Pagese qira per ekipin e volejbollit dhe basketbollit</t>
  </si>
  <si>
    <t>Ilaçe dhe medikamente mjekësore</t>
  </si>
  <si>
    <t>Materiale për funksionimin  e paisjeve të zyrës(bojra printeri</t>
  </si>
  <si>
    <t xml:space="preserve">Liçensime dhe taksë për ndeshje </t>
  </si>
  <si>
    <t>Shërbime fizioterapie</t>
  </si>
  <si>
    <t>Shpenzime per mirembajtjen e objekteve ndertimore</t>
  </si>
  <si>
    <t>Mbikqyrje per mirembajtjen e objekteve ndertimore</t>
  </si>
  <si>
    <t>Kolaudim per mirembajtjen e objekteve ndertimore</t>
  </si>
  <si>
    <t>Shpenzime per mirembajtjen e objekteve ndertimore, punime me dru</t>
  </si>
  <si>
    <t>Mbikqyrje shpenzime per mirembajtjen e objekteve ndertimore, punime me dru</t>
  </si>
  <si>
    <t>Kolaudim shpenzime per mirembajtjen e objekteve ndertimore, punime me dru</t>
  </si>
  <si>
    <t xml:space="preserve">Shpenzime trajnimi per koduesit e rinj </t>
  </si>
  <si>
    <t>InnoKids Camp</t>
  </si>
  <si>
    <t>Shpenzime per vendime gjyqesore</t>
  </si>
  <si>
    <t>Sinjalistika per dalje emergjence</t>
  </si>
  <si>
    <t>Mbushje fikse zjarri</t>
  </si>
  <si>
    <t>Sherbime te tjera</t>
  </si>
  <si>
    <t>V043AAK</t>
  </si>
  <si>
    <t>Sherbime sociale per grupet ne nevojete financuar nga fondi social</t>
  </si>
  <si>
    <t>Qendra e Shërbimeve për Mbështetjen e Fëmijës dhe Familjes</t>
  </si>
  <si>
    <t>Materiale ndihmese specifike per Qendren Komunitare per femijet me aftesi te kufizuara</t>
  </si>
  <si>
    <t>Shërbim për Kampin Veror (ushqim, pagesë honorare për mesueset, mjete didaktike)</t>
  </si>
  <si>
    <t>Bebelina</t>
  </si>
  <si>
    <t xml:space="preserve"> Buxheti i Bashkisë Korçë i vitit 2026 ( transferta e pakushtëzuar, transfertat e pakushtëzuara sektoriale, të ardhurat nga taksat dhe tarifat vendore dhe të ardhurat e institucioneve)</t>
  </si>
  <si>
    <t>Transferta e pakushtëzuar per menaxhimin e mbetjeve urbane</t>
  </si>
  <si>
    <t>Grand qarku</t>
  </si>
  <si>
    <t>Qendra e shërbimeve për mbështetjen e fëmijës dhe familjes (ish Shtëpia e Foshnjës)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</si>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</sst>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3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EAFA1A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9" fillId="0" borderId="0" applyFont="0" applyFill="0" applyBorder="0" applyAlignment="0" applyProtection="0"/>
  </cellStyleXfs>
  <cellXfs count="36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2" borderId="1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 wrapText="1"/>
    </xf>
    <xf numFmtId="0" fontId="7" fillId="3" borderId="5" xfId="2" applyFont="1" applyFill="1" applyBorder="1" applyAlignment="1">
      <alignment horizontal="center" vertical="center" wrapText="1"/>
    </xf>
    <xf numFmtId="0" fontId="7" fillId="3" borderId="6" xfId="2" applyFont="1" applyFill="1" applyBorder="1" applyAlignment="1">
      <alignment horizontal="center" vertical="center" wrapText="1"/>
    </xf>
    <xf numFmtId="0" fontId="7" fillId="3" borderId="7" xfId="2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13" xfId="2" applyFont="1" applyFill="1" applyBorder="1" applyAlignment="1">
      <alignment horizontal="center" vertical="center" wrapText="1"/>
    </xf>
    <xf numFmtId="0" fontId="6" fillId="3" borderId="11" xfId="2" applyFont="1" applyFill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top" wrapText="1"/>
    </xf>
    <xf numFmtId="164" fontId="8" fillId="3" borderId="15" xfId="3" applyNumberFormat="1" applyFont="1" applyFill="1" applyBorder="1" applyAlignment="1">
      <alignment horizontal="center" vertical="center" wrapText="1"/>
    </xf>
    <xf numFmtId="164" fontId="8" fillId="3" borderId="16" xfId="3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5" fillId="0" borderId="17" xfId="0" applyFont="1" applyBorder="1" applyAlignment="1">
      <alignment horizontal="center"/>
    </xf>
    <xf numFmtId="0" fontId="5" fillId="0" borderId="18" xfId="0" quotePrefix="1" applyFont="1" applyBorder="1" applyAlignment="1">
      <alignment horizontal="center"/>
    </xf>
    <xf numFmtId="0" fontId="5" fillId="4" borderId="18" xfId="0" quotePrefix="1" applyFont="1" applyFill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8" xfId="0" applyFont="1" applyBorder="1" applyAlignment="1">
      <alignment wrapText="1"/>
    </xf>
    <xf numFmtId="0" fontId="5" fillId="0" borderId="18" xfId="0" applyFont="1" applyBorder="1"/>
    <xf numFmtId="164" fontId="5" fillId="4" borderId="18" xfId="0" applyNumberFormat="1" applyFont="1" applyFill="1" applyBorder="1"/>
    <xf numFmtId="164" fontId="5" fillId="0" borderId="18" xfId="3" applyNumberFormat="1" applyFont="1" applyBorder="1" applyAlignment="1"/>
    <xf numFmtId="164" fontId="5" fillId="0" borderId="19" xfId="0" applyNumberFormat="1" applyFont="1" applyBorder="1"/>
    <xf numFmtId="0" fontId="5" fillId="0" borderId="20" xfId="0" quotePrefix="1" applyFont="1" applyBorder="1" applyAlignment="1">
      <alignment horizontal="center"/>
    </xf>
    <xf numFmtId="0" fontId="5" fillId="4" borderId="20" xfId="0" quotePrefix="1" applyFont="1" applyFill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0" xfId="0" applyFont="1" applyBorder="1" applyAlignment="1">
      <alignment wrapText="1"/>
    </xf>
    <xf numFmtId="0" fontId="5" fillId="0" borderId="20" xfId="0" applyFont="1" applyBorder="1"/>
    <xf numFmtId="164" fontId="5" fillId="0" borderId="20" xfId="3" applyNumberFormat="1" applyFont="1" applyBorder="1" applyAlignment="1"/>
    <xf numFmtId="0" fontId="5" fillId="0" borderId="0" xfId="0" applyFont="1" applyAlignment="1">
      <alignment wrapText="1"/>
    </xf>
    <xf numFmtId="164" fontId="5" fillId="0" borderId="0" xfId="0" applyNumberFormat="1" applyFont="1"/>
    <xf numFmtId="0" fontId="5" fillId="4" borderId="0" xfId="0" applyFont="1" applyFill="1" applyAlignment="1">
      <alignment wrapText="1"/>
    </xf>
    <xf numFmtId="164" fontId="5" fillId="4" borderId="20" xfId="0" applyNumberFormat="1" applyFont="1" applyFill="1" applyBorder="1"/>
    <xf numFmtId="164" fontId="0" fillId="0" borderId="0" xfId="3" applyNumberFormat="1" applyFont="1"/>
    <xf numFmtId="164" fontId="2" fillId="0" borderId="0" xfId="0" applyNumberFormat="1" applyFont="1"/>
    <xf numFmtId="164" fontId="5" fillId="4" borderId="20" xfId="3" applyNumberFormat="1" applyFont="1" applyFill="1" applyBorder="1" applyAlignment="1"/>
    <xf numFmtId="0" fontId="5" fillId="4" borderId="20" xfId="0" applyFont="1" applyFill="1" applyBorder="1" applyAlignment="1">
      <alignment wrapText="1"/>
    </xf>
    <xf numFmtId="0" fontId="0" fillId="0" borderId="0" xfId="0" applyAlignment="1">
      <alignment vertical="center"/>
    </xf>
    <xf numFmtId="0" fontId="5" fillId="0" borderId="20" xfId="0" quotePrefix="1" applyFont="1" applyBorder="1" applyAlignment="1">
      <alignment horizontal="center" vertical="center"/>
    </xf>
    <xf numFmtId="0" fontId="5" fillId="4" borderId="20" xfId="0" quotePrefix="1" applyFont="1" applyFill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64" fontId="5" fillId="0" borderId="20" xfId="0" applyNumberFormat="1" applyFont="1" applyBorder="1"/>
    <xf numFmtId="0" fontId="5" fillId="0" borderId="0" xfId="0" quotePrefix="1" applyFont="1" applyAlignment="1">
      <alignment horizontal="center"/>
    </xf>
    <xf numFmtId="0" fontId="5" fillId="0" borderId="0" xfId="0" quotePrefix="1" applyFont="1"/>
    <xf numFmtId="164" fontId="5" fillId="0" borderId="0" xfId="3" applyNumberFormat="1" applyFont="1" applyBorder="1"/>
    <xf numFmtId="0" fontId="5" fillId="4" borderId="0" xfId="0" applyFont="1" applyFill="1" applyAlignment="1">
      <alignment horizontal="center"/>
    </xf>
    <xf numFmtId="0" fontId="5" fillId="4" borderId="0" xfId="0" quotePrefix="1" applyFont="1" applyFill="1" applyAlignment="1">
      <alignment horizontal="center"/>
    </xf>
    <xf numFmtId="0" fontId="5" fillId="4" borderId="0" xfId="0" applyFont="1" applyFill="1"/>
    <xf numFmtId="0" fontId="6" fillId="4" borderId="0" xfId="0" applyFont="1" applyFill="1"/>
    <xf numFmtId="0" fontId="6" fillId="3" borderId="17" xfId="0" applyFont="1" applyFill="1" applyBorder="1" applyAlignment="1">
      <alignment horizontal="center" wrapText="1"/>
    </xf>
    <xf numFmtId="0" fontId="6" fillId="3" borderId="23" xfId="2" applyFont="1" applyFill="1" applyBorder="1" applyAlignment="1">
      <alignment horizontal="center" vertical="center" wrapText="1"/>
    </xf>
    <xf numFmtId="0" fontId="6" fillId="3" borderId="18" xfId="2" applyFont="1" applyFill="1" applyBorder="1" applyAlignment="1">
      <alignment horizontal="center" vertical="center" wrapText="1"/>
    </xf>
    <xf numFmtId="0" fontId="10" fillId="3" borderId="18" xfId="2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164" fontId="5" fillId="0" borderId="6" xfId="0" applyNumberFormat="1" applyFont="1" applyBorder="1"/>
    <xf numFmtId="164" fontId="5" fillId="0" borderId="23" xfId="3" applyNumberFormat="1" applyFont="1" applyBorder="1"/>
    <xf numFmtId="0" fontId="5" fillId="0" borderId="26" xfId="0" applyFont="1" applyBorder="1"/>
    <xf numFmtId="164" fontId="5" fillId="0" borderId="18" xfId="3" applyNumberFormat="1" applyFont="1" applyBorder="1"/>
    <xf numFmtId="0" fontId="5" fillId="0" borderId="27" xfId="0" applyFont="1" applyBorder="1" applyAlignment="1">
      <alignment horizontal="center"/>
    </xf>
    <xf numFmtId="164" fontId="5" fillId="0" borderId="18" xfId="0" applyNumberFormat="1" applyFont="1" applyBorder="1"/>
    <xf numFmtId="164" fontId="5" fillId="0" borderId="26" xfId="3" applyNumberFormat="1" applyFont="1" applyBorder="1"/>
    <xf numFmtId="164" fontId="5" fillId="0" borderId="26" xfId="0" applyNumberFormat="1" applyFont="1" applyBorder="1"/>
    <xf numFmtId="164" fontId="5" fillId="0" borderId="20" xfId="3" applyNumberFormat="1" applyFont="1" applyBorder="1"/>
    <xf numFmtId="0" fontId="5" fillId="0" borderId="20" xfId="0" applyFont="1" applyBorder="1" applyAlignment="1">
      <alignment vertical="center" wrapText="1"/>
    </xf>
    <xf numFmtId="0" fontId="5" fillId="4" borderId="20" xfId="0" applyFont="1" applyFill="1" applyBorder="1" applyAlignment="1">
      <alignment vertical="center" wrapText="1"/>
    </xf>
    <xf numFmtId="164" fontId="5" fillId="4" borderId="20" xfId="0" applyNumberFormat="1" applyFont="1" applyFill="1" applyBorder="1" applyAlignment="1">
      <alignment vertical="center"/>
    </xf>
    <xf numFmtId="0" fontId="5" fillId="4" borderId="20" xfId="0" applyFont="1" applyFill="1" applyBorder="1"/>
    <xf numFmtId="0" fontId="5" fillId="0" borderId="24" xfId="0" quotePrefix="1" applyFont="1" applyBorder="1" applyAlignment="1">
      <alignment horizontal="center"/>
    </xf>
    <xf numFmtId="0" fontId="5" fillId="4" borderId="0" xfId="0" quotePrefix="1" applyFont="1" applyFill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24" xfId="2" applyFont="1" applyFill="1" applyBorder="1" applyAlignment="1">
      <alignment horizontal="center" vertical="center" wrapText="1"/>
    </xf>
    <xf numFmtId="164" fontId="7" fillId="3" borderId="15" xfId="3" applyNumberFormat="1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/>
    </xf>
    <xf numFmtId="0" fontId="5" fillId="0" borderId="31" xfId="0" quotePrefix="1" applyFont="1" applyBorder="1" applyAlignment="1">
      <alignment horizontal="center"/>
    </xf>
    <xf numFmtId="0" fontId="5" fillId="0" borderId="31" xfId="0" applyFont="1" applyBorder="1" applyAlignment="1">
      <alignment wrapText="1"/>
    </xf>
    <xf numFmtId="0" fontId="5" fillId="0" borderId="31" xfId="0" applyFont="1" applyBorder="1"/>
    <xf numFmtId="0" fontId="5" fillId="4" borderId="31" xfId="0" quotePrefix="1" applyFont="1" applyFill="1" applyBorder="1" applyAlignment="1">
      <alignment wrapText="1"/>
    </xf>
    <xf numFmtId="164" fontId="5" fillId="0" borderId="31" xfId="0" applyNumberFormat="1" applyFont="1" applyBorder="1"/>
    <xf numFmtId="164" fontId="5" fillId="0" borderId="31" xfId="3" applyNumberFormat="1" applyFont="1" applyBorder="1"/>
    <xf numFmtId="0" fontId="10" fillId="4" borderId="0" xfId="0" applyFont="1" applyFill="1"/>
    <xf numFmtId="0" fontId="5" fillId="4" borderId="0" xfId="0" applyFont="1" applyFill="1" applyAlignment="1">
      <alignment horizontal="center" vertical="center"/>
    </xf>
    <xf numFmtId="0" fontId="5" fillId="4" borderId="0" xfId="0" quotePrefix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164" fontId="6" fillId="3" borderId="32" xfId="3" applyNumberFormat="1" applyFont="1" applyFill="1" applyBorder="1" applyAlignment="1">
      <alignment horizontal="center" vertical="center" wrapText="1"/>
    </xf>
    <xf numFmtId="164" fontId="6" fillId="3" borderId="16" xfId="3" applyNumberFormat="1" applyFont="1" applyFill="1" applyBorder="1" applyAlignment="1">
      <alignment horizontal="center" vertical="center" wrapText="1"/>
    </xf>
    <xf numFmtId="43" fontId="0" fillId="0" borderId="0" xfId="0" applyNumberFormat="1"/>
    <xf numFmtId="0" fontId="5" fillId="0" borderId="6" xfId="0" quotePrefix="1" applyFont="1" applyBorder="1" applyAlignment="1">
      <alignment horizontal="center"/>
    </xf>
    <xf numFmtId="0" fontId="5" fillId="4" borderId="6" xfId="0" quotePrefix="1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6" xfId="0" applyFont="1" applyBorder="1" applyAlignment="1">
      <alignment wrapText="1"/>
    </xf>
    <xf numFmtId="164" fontId="5" fillId="0" borderId="6" xfId="3" applyNumberFormat="1" applyFont="1" applyBorder="1"/>
    <xf numFmtId="164" fontId="5" fillId="0" borderId="33" xfId="0" applyNumberFormat="1" applyFont="1" applyBorder="1"/>
    <xf numFmtId="164" fontId="5" fillId="4" borderId="20" xfId="3" applyNumberFormat="1" applyFont="1" applyFill="1" applyBorder="1"/>
    <xf numFmtId="164" fontId="5" fillId="0" borderId="34" xfId="0" applyNumberFormat="1" applyFont="1" applyBorder="1"/>
    <xf numFmtId="43" fontId="5" fillId="0" borderId="20" xfId="0" applyNumberFormat="1" applyFont="1" applyBorder="1"/>
    <xf numFmtId="43" fontId="5" fillId="0" borderId="20" xfId="0" quotePrefix="1" applyNumberFormat="1" applyFont="1" applyBorder="1" applyAlignment="1">
      <alignment horizontal="center"/>
    </xf>
    <xf numFmtId="43" fontId="5" fillId="0" borderId="20" xfId="3" quotePrefix="1" applyFont="1" applyBorder="1" applyAlignment="1">
      <alignment horizontal="center"/>
    </xf>
    <xf numFmtId="43" fontId="5" fillId="0" borderId="20" xfId="3" applyFont="1" applyBorder="1"/>
    <xf numFmtId="164" fontId="5" fillId="0" borderId="20" xfId="3" quotePrefix="1" applyNumberFormat="1" applyFont="1" applyBorder="1" applyAlignment="1">
      <alignment horizontal="center"/>
    </xf>
    <xf numFmtId="164" fontId="0" fillId="4" borderId="0" xfId="0" applyNumberFormat="1" applyFill="1"/>
    <xf numFmtId="0" fontId="5" fillId="0" borderId="35" xfId="0" applyFont="1" applyBorder="1" applyAlignment="1">
      <alignment horizontal="center"/>
    </xf>
    <xf numFmtId="0" fontId="6" fillId="3" borderId="36" xfId="0" applyFont="1" applyFill="1" applyBorder="1" applyAlignment="1">
      <alignment horizontal="center" wrapText="1"/>
    </xf>
    <xf numFmtId="0" fontId="6" fillId="3" borderId="6" xfId="2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43" fontId="6" fillId="3" borderId="6" xfId="2" applyNumberFormat="1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horizontal="center" wrapText="1"/>
    </xf>
    <xf numFmtId="0" fontId="6" fillId="3" borderId="37" xfId="0" applyFont="1" applyFill="1" applyBorder="1" applyAlignment="1">
      <alignment horizontal="center" vertical="center" wrapText="1"/>
    </xf>
    <xf numFmtId="164" fontId="6" fillId="3" borderId="37" xfId="3" applyNumberFormat="1" applyFont="1" applyFill="1" applyBorder="1" applyAlignment="1">
      <alignment horizontal="center" vertical="center" wrapText="1"/>
    </xf>
    <xf numFmtId="164" fontId="5" fillId="0" borderId="20" xfId="3" quotePrefix="1" applyNumberFormat="1" applyFont="1" applyBorder="1"/>
    <xf numFmtId="164" fontId="5" fillId="0" borderId="18" xfId="3" quotePrefix="1" applyNumberFormat="1" applyFont="1" applyBorder="1"/>
    <xf numFmtId="0" fontId="5" fillId="4" borderId="18" xfId="0" applyFont="1" applyFill="1" applyBorder="1" applyAlignment="1">
      <alignment wrapText="1"/>
    </xf>
    <xf numFmtId="0" fontId="5" fillId="4" borderId="20" xfId="0" applyFont="1" applyFill="1" applyBorder="1" applyAlignment="1">
      <alignment horizontal="center"/>
    </xf>
    <xf numFmtId="0" fontId="0" fillId="0" borderId="20" xfId="0" applyBorder="1" applyAlignment="1">
      <alignment wrapText="1"/>
    </xf>
    <xf numFmtId="43" fontId="1" fillId="0" borderId="20" xfId="4" applyFont="1" applyFill="1" applyBorder="1"/>
    <xf numFmtId="43" fontId="1" fillId="0" borderId="39" xfId="4" applyFont="1" applyFill="1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0" fontId="5" fillId="0" borderId="20" xfId="0" applyFont="1" applyBorder="1" applyAlignment="1">
      <alignment horizontal="left"/>
    </xf>
    <xf numFmtId="43" fontId="1" fillId="0" borderId="39" xfId="4" applyFont="1" applyFill="1" applyBorder="1" applyAlignment="1">
      <alignment vertical="center"/>
    </xf>
    <xf numFmtId="0" fontId="0" fillId="0" borderId="12" xfId="0" applyBorder="1" applyAlignment="1">
      <alignment wrapText="1"/>
    </xf>
    <xf numFmtId="43" fontId="1" fillId="0" borderId="40" xfId="4" applyFont="1" applyFill="1" applyBorder="1"/>
    <xf numFmtId="0" fontId="0" fillId="0" borderId="18" xfId="0" applyBorder="1" applyAlignment="1">
      <alignment wrapText="1"/>
    </xf>
    <xf numFmtId="43" fontId="1" fillId="0" borderId="41" xfId="4" applyFont="1" applyFill="1" applyBorder="1"/>
    <xf numFmtId="0" fontId="5" fillId="0" borderId="12" xfId="0" quotePrefix="1" applyFont="1" applyBorder="1" applyAlignment="1">
      <alignment horizontal="center"/>
    </xf>
    <xf numFmtId="0" fontId="5" fillId="4" borderId="12" xfId="0" quotePrefix="1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164" fontId="5" fillId="0" borderId="12" xfId="3" applyNumberFormat="1" applyFont="1" applyBorder="1"/>
    <xf numFmtId="164" fontId="5" fillId="4" borderId="0" xfId="0" applyNumberFormat="1" applyFont="1" applyFill="1"/>
    <xf numFmtId="164" fontId="5" fillId="0" borderId="43" xfId="3" applyNumberFormat="1" applyFont="1" applyBorder="1"/>
    <xf numFmtId="0" fontId="5" fillId="4" borderId="35" xfId="0" applyFont="1" applyFill="1" applyBorder="1" applyAlignment="1">
      <alignment horizontal="center"/>
    </xf>
    <xf numFmtId="0" fontId="6" fillId="3" borderId="24" xfId="0" applyFont="1" applyFill="1" applyBorder="1" applyAlignment="1">
      <alignment horizontal="center" vertical="center"/>
    </xf>
    <xf numFmtId="164" fontId="8" fillId="3" borderId="10" xfId="3" applyNumberFormat="1" applyFont="1" applyFill="1" applyBorder="1" applyAlignment="1">
      <alignment horizontal="center" vertical="center" wrapText="1"/>
    </xf>
    <xf numFmtId="164" fontId="8" fillId="3" borderId="3" xfId="3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2" fillId="4" borderId="20" xfId="0" applyFont="1" applyFill="1" applyBorder="1" applyAlignment="1">
      <alignment wrapText="1"/>
    </xf>
    <xf numFmtId="0" fontId="5" fillId="4" borderId="24" xfId="0" quotePrefix="1" applyFont="1" applyFill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4" xfId="0" applyFont="1" applyBorder="1" applyAlignment="1">
      <alignment wrapText="1"/>
    </xf>
    <xf numFmtId="0" fontId="5" fillId="5" borderId="24" xfId="0" applyFont="1" applyFill="1" applyBorder="1"/>
    <xf numFmtId="0" fontId="5" fillId="4" borderId="24" xfId="0" applyFont="1" applyFill="1" applyBorder="1" applyAlignment="1">
      <alignment wrapText="1"/>
    </xf>
    <xf numFmtId="164" fontId="5" fillId="4" borderId="24" xfId="0" applyNumberFormat="1" applyFont="1" applyFill="1" applyBorder="1"/>
    <xf numFmtId="164" fontId="5" fillId="0" borderId="24" xfId="3" applyNumberFormat="1" applyFont="1" applyBorder="1"/>
    <xf numFmtId="164" fontId="5" fillId="0" borderId="0" xfId="0" applyNumberFormat="1" applyFont="1" applyAlignment="1">
      <alignment wrapText="1"/>
    </xf>
    <xf numFmtId="0" fontId="5" fillId="4" borderId="0" xfId="0" applyFont="1" applyFill="1" applyAlignment="1">
      <alignment vertical="center" wrapText="1"/>
    </xf>
    <xf numFmtId="0" fontId="6" fillId="3" borderId="5" xfId="2" applyFont="1" applyFill="1" applyBorder="1" applyAlignment="1">
      <alignment horizontal="center" vertical="center" wrapText="1"/>
    </xf>
    <xf numFmtId="0" fontId="6" fillId="3" borderId="12" xfId="2" applyFont="1" applyFill="1" applyBorder="1" applyAlignment="1">
      <alignment horizontal="center" vertical="center" wrapText="1"/>
    </xf>
    <xf numFmtId="0" fontId="5" fillId="5" borderId="6" xfId="0" applyFont="1" applyFill="1" applyBorder="1"/>
    <xf numFmtId="164" fontId="5" fillId="4" borderId="20" xfId="0" applyNumberFormat="1" applyFont="1" applyFill="1" applyBorder="1" applyAlignment="1">
      <alignment horizontal="center"/>
    </xf>
    <xf numFmtId="0" fontId="5" fillId="4" borderId="43" xfId="0" applyFont="1" applyFill="1" applyBorder="1" applyAlignment="1">
      <alignment horizontal="center"/>
    </xf>
    <xf numFmtId="164" fontId="6" fillId="3" borderId="32" xfId="2" applyNumberFormat="1" applyFont="1" applyFill="1" applyBorder="1" applyAlignment="1">
      <alignment horizontal="center" vertical="center" wrapText="1"/>
    </xf>
    <xf numFmtId="164" fontId="6" fillId="3" borderId="10" xfId="2" applyNumberFormat="1" applyFont="1" applyFill="1" applyBorder="1" applyAlignment="1">
      <alignment horizontal="center" vertical="center" wrapText="1"/>
    </xf>
    <xf numFmtId="164" fontId="6" fillId="3" borderId="15" xfId="2" applyNumberFormat="1" applyFont="1" applyFill="1" applyBorder="1" applyAlignment="1">
      <alignment horizontal="center" vertical="center" wrapText="1"/>
    </xf>
    <xf numFmtId="164" fontId="6" fillId="3" borderId="16" xfId="0" applyNumberFormat="1" applyFont="1" applyFill="1" applyBorder="1"/>
    <xf numFmtId="0" fontId="5" fillId="0" borderId="12" xfId="0" applyFont="1" applyBorder="1" applyAlignment="1">
      <alignment horizontal="center"/>
    </xf>
    <xf numFmtId="0" fontId="5" fillId="4" borderId="12" xfId="0" applyFont="1" applyFill="1" applyBorder="1" applyAlignment="1">
      <alignment wrapText="1"/>
    </xf>
    <xf numFmtId="164" fontId="5" fillId="4" borderId="12" xfId="0" applyNumberFormat="1" applyFont="1" applyFill="1" applyBorder="1"/>
    <xf numFmtId="164" fontId="5" fillId="0" borderId="24" xfId="0" applyNumberFormat="1" applyFont="1" applyBorder="1"/>
    <xf numFmtId="0" fontId="0" fillId="0" borderId="35" xfId="0" applyBorder="1"/>
    <xf numFmtId="164" fontId="5" fillId="4" borderId="31" xfId="0" applyNumberFormat="1" applyFont="1" applyFill="1" applyBorder="1"/>
    <xf numFmtId="164" fontId="5" fillId="0" borderId="43" xfId="0" applyNumberFormat="1" applyFont="1" applyBorder="1"/>
    <xf numFmtId="0" fontId="6" fillId="3" borderId="7" xfId="2" applyFont="1" applyFill="1" applyBorder="1" applyAlignment="1">
      <alignment horizontal="center" vertical="center" wrapText="1"/>
    </xf>
    <xf numFmtId="0" fontId="5" fillId="3" borderId="42" xfId="2" applyFont="1" applyFill="1" applyBorder="1" applyAlignment="1">
      <alignment horizontal="center" vertical="center" wrapText="1"/>
    </xf>
    <xf numFmtId="164" fontId="6" fillId="3" borderId="38" xfId="2" applyNumberFormat="1" applyFont="1" applyFill="1" applyBorder="1" applyAlignment="1">
      <alignment horizontal="center" vertical="center" wrapText="1"/>
    </xf>
    <xf numFmtId="164" fontId="6" fillId="3" borderId="16" xfId="0" applyNumberFormat="1" applyFont="1" applyFill="1" applyBorder="1" applyAlignment="1">
      <alignment horizontal="center" vertical="center"/>
    </xf>
    <xf numFmtId="0" fontId="5" fillId="4" borderId="18" xfId="0" applyFont="1" applyFill="1" applyBorder="1"/>
    <xf numFmtId="0" fontId="5" fillId="4" borderId="37" xfId="0" quotePrefix="1" applyFont="1" applyFill="1" applyBorder="1" applyAlignment="1">
      <alignment horizontal="center"/>
    </xf>
    <xf numFmtId="0" fontId="5" fillId="4" borderId="37" xfId="0" applyFont="1" applyFill="1" applyBorder="1" applyAlignment="1">
      <alignment horizontal="center"/>
    </xf>
    <xf numFmtId="0" fontId="5" fillId="4" borderId="37" xfId="0" applyFont="1" applyFill="1" applyBorder="1" applyAlignment="1">
      <alignment wrapText="1"/>
    </xf>
    <xf numFmtId="164" fontId="5" fillId="4" borderId="37" xfId="0" applyNumberFormat="1" applyFont="1" applyFill="1" applyBorder="1"/>
    <xf numFmtId="164" fontId="5" fillId="0" borderId="37" xfId="3" applyNumberFormat="1" applyFont="1" applyBorder="1"/>
    <xf numFmtId="0" fontId="6" fillId="2" borderId="2" xfId="0" applyFont="1" applyFill="1" applyBorder="1"/>
    <xf numFmtId="0" fontId="6" fillId="2" borderId="22" xfId="0" applyFont="1" applyFill="1" applyBorder="1"/>
    <xf numFmtId="164" fontId="6" fillId="4" borderId="0" xfId="0" applyNumberFormat="1" applyFont="1" applyFill="1"/>
    <xf numFmtId="0" fontId="10" fillId="3" borderId="23" xfId="2" applyFont="1" applyFill="1" applyBorder="1" applyAlignment="1">
      <alignment horizontal="center" vertical="center" wrapText="1"/>
    </xf>
    <xf numFmtId="0" fontId="8" fillId="0" borderId="44" xfId="2" applyFont="1" applyBorder="1" applyAlignment="1">
      <alignment horizontal="center" vertical="center" wrapText="1"/>
    </xf>
    <xf numFmtId="0" fontId="8" fillId="3" borderId="24" xfId="2" applyFont="1" applyFill="1" applyBorder="1" applyAlignment="1">
      <alignment horizontal="center" vertical="center" wrapText="1"/>
    </xf>
    <xf numFmtId="164" fontId="8" fillId="3" borderId="38" xfId="2" applyNumberFormat="1" applyFont="1" applyFill="1" applyBorder="1" applyAlignment="1">
      <alignment horizontal="center" vertical="center" wrapText="1"/>
    </xf>
    <xf numFmtId="164" fontId="8" fillId="3" borderId="15" xfId="2" applyNumberFormat="1" applyFont="1" applyFill="1" applyBorder="1" applyAlignment="1">
      <alignment horizontal="center" vertical="center" wrapText="1"/>
    </xf>
    <xf numFmtId="0" fontId="5" fillId="0" borderId="45" xfId="0" applyFont="1" applyBorder="1" applyAlignment="1">
      <alignment horizontal="center"/>
    </xf>
    <xf numFmtId="164" fontId="5" fillId="0" borderId="46" xfId="0" applyNumberFormat="1" applyFont="1" applyBorder="1"/>
    <xf numFmtId="0" fontId="14" fillId="0" borderId="0" xfId="0" applyFont="1"/>
    <xf numFmtId="164" fontId="15" fillId="0" borderId="0" xfId="0" applyNumberFormat="1" applyFont="1"/>
    <xf numFmtId="0" fontId="6" fillId="0" borderId="0" xfId="0" applyFont="1"/>
    <xf numFmtId="43" fontId="5" fillId="0" borderId="0" xfId="0" applyNumberFormat="1" applyFont="1"/>
    <xf numFmtId="164" fontId="14" fillId="0" borderId="0" xfId="0" applyNumberFormat="1" applyFont="1" applyAlignment="1">
      <alignment horizontal="right"/>
    </xf>
    <xf numFmtId="164" fontId="16" fillId="7" borderId="0" xfId="0" applyNumberFormat="1" applyFont="1" applyFill="1"/>
    <xf numFmtId="43" fontId="17" fillId="0" borderId="0" xfId="3" applyFont="1"/>
    <xf numFmtId="43" fontId="18" fillId="0" borderId="0" xfId="0" applyNumberFormat="1" applyFont="1"/>
    <xf numFmtId="0" fontId="21" fillId="0" borderId="0" xfId="0" applyFont="1"/>
    <xf numFmtId="0" fontId="22" fillId="0" borderId="0" xfId="0" applyFont="1"/>
    <xf numFmtId="0" fontId="0" fillId="0" borderId="29" xfId="0" applyBorder="1"/>
    <xf numFmtId="0" fontId="23" fillId="0" borderId="1" xfId="0" applyFont="1" applyBorder="1" applyAlignment="1">
      <alignment horizontal="center" vertical="center"/>
    </xf>
    <xf numFmtId="0" fontId="23" fillId="0" borderId="21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47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 wrapText="1"/>
    </xf>
    <xf numFmtId="4" fontId="24" fillId="4" borderId="7" xfId="0" applyNumberFormat="1" applyFont="1" applyFill="1" applyBorder="1" applyAlignment="1">
      <alignment horizontal="right"/>
    </xf>
    <xf numFmtId="0" fontId="24" fillId="0" borderId="4" xfId="0" applyFont="1" applyBorder="1" applyAlignment="1">
      <alignment horizontal="left" wrapText="1"/>
    </xf>
    <xf numFmtId="4" fontId="24" fillId="0" borderId="6" xfId="0" applyNumberFormat="1" applyFont="1" applyBorder="1" applyAlignment="1">
      <alignment horizontal="right"/>
    </xf>
    <xf numFmtId="43" fontId="21" fillId="0" borderId="6" xfId="1" applyFont="1" applyBorder="1" applyAlignment="1">
      <alignment horizontal="right"/>
    </xf>
    <xf numFmtId="0" fontId="24" fillId="0" borderId="48" xfId="0" applyFont="1" applyBorder="1" applyAlignment="1">
      <alignment horizontal="left" wrapText="1"/>
    </xf>
    <xf numFmtId="4" fontId="24" fillId="4" borderId="41" xfId="0" applyNumberFormat="1" applyFont="1" applyFill="1" applyBorder="1" applyAlignment="1">
      <alignment horizontal="right"/>
    </xf>
    <xf numFmtId="0" fontId="24" fillId="0" borderId="17" xfId="0" applyFont="1" applyBorder="1" applyAlignment="1">
      <alignment horizontal="left" wrapText="1"/>
    </xf>
    <xf numFmtId="4" fontId="24" fillId="0" borderId="18" xfId="0" applyNumberFormat="1" applyFont="1" applyBorder="1" applyAlignment="1">
      <alignment horizontal="right"/>
    </xf>
    <xf numFmtId="43" fontId="21" fillId="0" borderId="18" xfId="1" applyFont="1" applyBorder="1" applyAlignment="1">
      <alignment horizontal="right"/>
    </xf>
    <xf numFmtId="0" fontId="24" fillId="0" borderId="49" xfId="0" applyFont="1" applyBorder="1" applyAlignment="1">
      <alignment horizontal="left" wrapText="1"/>
    </xf>
    <xf numFmtId="0" fontId="24" fillId="0" borderId="27" xfId="0" applyFont="1" applyBorder="1" applyAlignment="1">
      <alignment horizontal="left" vertical="center" wrapText="1"/>
    </xf>
    <xf numFmtId="0" fontId="24" fillId="4" borderId="27" xfId="0" applyFont="1" applyFill="1" applyBorder="1" applyAlignment="1">
      <alignment horizontal="left" wrapText="1"/>
    </xf>
    <xf numFmtId="43" fontId="21" fillId="4" borderId="20" xfId="1" applyFont="1" applyFill="1" applyBorder="1" applyAlignment="1">
      <alignment horizontal="right"/>
    </xf>
    <xf numFmtId="43" fontId="21" fillId="0" borderId="20" xfId="1" applyFont="1" applyBorder="1" applyAlignment="1">
      <alignment horizontal="right"/>
    </xf>
    <xf numFmtId="4" fontId="24" fillId="0" borderId="20" xfId="0" applyNumberFormat="1" applyFont="1" applyBorder="1" applyAlignment="1">
      <alignment horizontal="right"/>
    </xf>
    <xf numFmtId="0" fontId="24" fillId="4" borderId="50" xfId="0" applyFont="1" applyFill="1" applyBorder="1" applyAlignment="1">
      <alignment horizontal="left" wrapText="1"/>
    </xf>
    <xf numFmtId="0" fontId="0" fillId="0" borderId="20" xfId="0" applyBorder="1" applyAlignment="1">
      <alignment horizontal="right"/>
    </xf>
    <xf numFmtId="0" fontId="24" fillId="4" borderId="27" xfId="0" applyFont="1" applyFill="1" applyBorder="1" applyAlignment="1">
      <alignment horizontal="left" vertical="center" wrapText="1"/>
    </xf>
    <xf numFmtId="4" fontId="24" fillId="4" borderId="39" xfId="0" applyNumberFormat="1" applyFont="1" applyFill="1" applyBorder="1" applyAlignment="1">
      <alignment horizontal="right"/>
    </xf>
    <xf numFmtId="4" fontId="24" fillId="4" borderId="40" xfId="0" applyNumberFormat="1" applyFont="1" applyFill="1" applyBorder="1" applyAlignment="1">
      <alignment horizontal="right"/>
    </xf>
    <xf numFmtId="43" fontId="21" fillId="4" borderId="12" xfId="1" applyFont="1" applyFill="1" applyBorder="1" applyAlignment="1">
      <alignment horizontal="right"/>
    </xf>
    <xf numFmtId="4" fontId="24" fillId="0" borderId="12" xfId="0" applyNumberFormat="1" applyFont="1" applyBorder="1" applyAlignment="1">
      <alignment horizontal="right"/>
    </xf>
    <xf numFmtId="43" fontId="21" fillId="0" borderId="12" xfId="1" applyFont="1" applyBorder="1" applyAlignment="1">
      <alignment horizontal="right"/>
    </xf>
    <xf numFmtId="0" fontId="24" fillId="0" borderId="51" xfId="0" applyFont="1" applyBorder="1" applyAlignment="1">
      <alignment horizontal="left" vertical="center" wrapText="1"/>
    </xf>
    <xf numFmtId="0" fontId="24" fillId="0" borderId="51" xfId="0" applyFont="1" applyBorder="1" applyAlignment="1">
      <alignment horizontal="left" wrapText="1"/>
    </xf>
    <xf numFmtId="0" fontId="24" fillId="0" borderId="52" xfId="0" applyFont="1" applyBorder="1" applyAlignment="1">
      <alignment horizontal="left" wrapText="1"/>
    </xf>
    <xf numFmtId="4" fontId="0" fillId="0" borderId="0" xfId="0" applyNumberFormat="1"/>
    <xf numFmtId="0" fontId="24" fillId="0" borderId="45" xfId="0" applyFont="1" applyBorder="1" applyAlignment="1">
      <alignment horizontal="left" wrapText="1"/>
    </xf>
    <xf numFmtId="43" fontId="21" fillId="4" borderId="24" xfId="1" applyFont="1" applyFill="1" applyBorder="1" applyAlignment="1">
      <alignment horizontal="right"/>
    </xf>
    <xf numFmtId="4" fontId="24" fillId="0" borderId="24" xfId="0" applyNumberFormat="1" applyFont="1" applyBorder="1" applyAlignment="1">
      <alignment horizontal="right"/>
    </xf>
    <xf numFmtId="43" fontId="21" fillId="0" borderId="24" xfId="1" applyFont="1" applyBorder="1" applyAlignment="1">
      <alignment horizontal="right"/>
    </xf>
    <xf numFmtId="0" fontId="24" fillId="0" borderId="53" xfId="0" applyFont="1" applyBorder="1" applyAlignment="1">
      <alignment horizontal="left" wrapText="1"/>
    </xf>
    <xf numFmtId="4" fontId="24" fillId="4" borderId="34" xfId="0" applyNumberFormat="1" applyFont="1" applyFill="1" applyBorder="1" applyAlignment="1">
      <alignment horizontal="right"/>
    </xf>
    <xf numFmtId="0" fontId="23" fillId="0" borderId="54" xfId="0" applyFont="1" applyBorder="1" applyAlignment="1">
      <alignment horizontal="left" wrapText="1"/>
    </xf>
    <xf numFmtId="4" fontId="23" fillId="0" borderId="37" xfId="0" applyNumberFormat="1" applyFont="1" applyBorder="1" applyAlignment="1">
      <alignment horizontal="right"/>
    </xf>
    <xf numFmtId="0" fontId="23" fillId="0" borderId="30" xfId="0" applyFont="1" applyBorder="1" applyAlignment="1">
      <alignment horizontal="left" wrapText="1"/>
    </xf>
    <xf numFmtId="0" fontId="24" fillId="4" borderId="55" xfId="0" applyFont="1" applyFill="1" applyBorder="1" applyAlignment="1">
      <alignment horizontal="left" wrapText="1"/>
    </xf>
    <xf numFmtId="0" fontId="24" fillId="4" borderId="49" xfId="0" applyFont="1" applyFill="1" applyBorder="1" applyAlignment="1">
      <alignment horizontal="left" wrapText="1"/>
    </xf>
    <xf numFmtId="0" fontId="24" fillId="4" borderId="56" xfId="0" applyFont="1" applyFill="1" applyBorder="1" applyAlignment="1">
      <alignment horizontal="left" wrapText="1"/>
    </xf>
    <xf numFmtId="4" fontId="24" fillId="4" borderId="20" xfId="0" applyNumberFormat="1" applyFont="1" applyFill="1" applyBorder="1" applyAlignment="1">
      <alignment horizontal="right"/>
    </xf>
    <xf numFmtId="0" fontId="24" fillId="4" borderId="57" xfId="0" applyFont="1" applyFill="1" applyBorder="1" applyAlignment="1">
      <alignment horizontal="left" wrapText="1"/>
    </xf>
    <xf numFmtId="4" fontId="24" fillId="4" borderId="12" xfId="0" applyNumberFormat="1" applyFont="1" applyFill="1" applyBorder="1" applyAlignment="1">
      <alignment horizontal="right"/>
    </xf>
    <xf numFmtId="0" fontId="24" fillId="4" borderId="52" xfId="0" applyFont="1" applyFill="1" applyBorder="1" applyAlignment="1">
      <alignment horizontal="left" wrapText="1"/>
    </xf>
    <xf numFmtId="0" fontId="24" fillId="4" borderId="58" xfId="0" applyFont="1" applyFill="1" applyBorder="1" applyAlignment="1">
      <alignment horizontal="left" vertical="center" wrapText="1"/>
    </xf>
    <xf numFmtId="4" fontId="24" fillId="4" borderId="8" xfId="0" applyNumberFormat="1" applyFont="1" applyFill="1" applyBorder="1" applyAlignment="1">
      <alignment horizontal="right"/>
    </xf>
    <xf numFmtId="0" fontId="23" fillId="4" borderId="14" xfId="0" applyFont="1" applyFill="1" applyBorder="1" applyAlignment="1">
      <alignment horizontal="left" wrapText="1"/>
    </xf>
    <xf numFmtId="4" fontId="23" fillId="4" borderId="15" xfId="0" applyNumberFormat="1" applyFont="1" applyFill="1" applyBorder="1" applyAlignment="1">
      <alignment horizontal="right"/>
    </xf>
    <xf numFmtId="0" fontId="23" fillId="4" borderId="22" xfId="0" applyFont="1" applyFill="1" applyBorder="1" applyAlignment="1">
      <alignment horizontal="left" wrapText="1"/>
    </xf>
    <xf numFmtId="0" fontId="24" fillId="4" borderId="35" xfId="0" applyFont="1" applyFill="1" applyBorder="1" applyAlignment="1">
      <alignment horizontal="left" wrapText="1"/>
    </xf>
    <xf numFmtId="4" fontId="24" fillId="0" borderId="13" xfId="0" applyNumberFormat="1" applyFont="1" applyBorder="1" applyAlignment="1">
      <alignment horizontal="right"/>
    </xf>
    <xf numFmtId="4" fontId="24" fillId="4" borderId="13" xfId="0" applyNumberFormat="1" applyFont="1" applyFill="1" applyBorder="1" applyAlignment="1">
      <alignment horizontal="right"/>
    </xf>
    <xf numFmtId="0" fontId="24" fillId="4" borderId="59" xfId="0" applyFont="1" applyFill="1" applyBorder="1" applyAlignment="1">
      <alignment horizontal="left" wrapText="1"/>
    </xf>
    <xf numFmtId="4" fontId="23" fillId="0" borderId="15" xfId="0" applyNumberFormat="1" applyFont="1" applyBorder="1" applyAlignment="1">
      <alignment horizontal="right"/>
    </xf>
    <xf numFmtId="0" fontId="23" fillId="0" borderId="27" xfId="0" applyFont="1" applyBorder="1" applyAlignment="1">
      <alignment horizontal="left" vertical="center" wrapText="1"/>
    </xf>
    <xf numFmtId="0" fontId="24" fillId="0" borderId="35" xfId="0" applyFont="1" applyBorder="1" applyAlignment="1">
      <alignment horizontal="left" wrapText="1"/>
    </xf>
    <xf numFmtId="43" fontId="21" fillId="4" borderId="23" xfId="1" applyFont="1" applyFill="1" applyBorder="1" applyAlignment="1"/>
    <xf numFmtId="43" fontId="21" fillId="4" borderId="18" xfId="1" applyFont="1" applyFill="1" applyBorder="1" applyAlignment="1"/>
    <xf numFmtId="43" fontId="21" fillId="0" borderId="18" xfId="1" applyFont="1" applyBorder="1" applyAlignment="1"/>
    <xf numFmtId="0" fontId="24" fillId="0" borderId="59" xfId="0" applyFont="1" applyBorder="1" applyAlignment="1">
      <alignment horizontal="left" wrapText="1"/>
    </xf>
    <xf numFmtId="0" fontId="23" fillId="0" borderId="14" xfId="0" applyFont="1" applyBorder="1" applyAlignment="1">
      <alignment horizontal="left" wrapText="1"/>
    </xf>
    <xf numFmtId="0" fontId="23" fillId="0" borderId="22" xfId="0" applyFont="1" applyBorder="1" applyAlignment="1">
      <alignment horizontal="left" wrapText="1"/>
    </xf>
    <xf numFmtId="4" fontId="24" fillId="0" borderId="34" xfId="0" applyNumberFormat="1" applyFont="1" applyBorder="1" applyAlignment="1">
      <alignment horizontal="right"/>
    </xf>
    <xf numFmtId="0" fontId="24" fillId="0" borderId="1" xfId="0" applyFont="1" applyBorder="1" applyAlignment="1">
      <alignment horizontal="left" wrapText="1"/>
    </xf>
    <xf numFmtId="43" fontId="21" fillId="4" borderId="28" xfId="1" applyFont="1" applyFill="1" applyBorder="1" applyAlignment="1">
      <alignment horizontal="right"/>
    </xf>
    <xf numFmtId="0" fontId="23" fillId="0" borderId="60" xfId="0" applyFont="1" applyBorder="1" applyAlignment="1">
      <alignment horizontal="left" vertical="center" wrapText="1"/>
    </xf>
    <xf numFmtId="4" fontId="24" fillId="0" borderId="25" xfId="0" applyNumberFormat="1" applyFont="1" applyBorder="1" applyAlignment="1">
      <alignment horizontal="right"/>
    </xf>
    <xf numFmtId="0" fontId="23" fillId="0" borderId="1" xfId="0" applyFont="1" applyBorder="1" applyAlignment="1">
      <alignment horizontal="left" wrapText="1"/>
    </xf>
    <xf numFmtId="4" fontId="23" fillId="0" borderId="38" xfId="0" applyNumberFormat="1" applyFont="1" applyBorder="1" applyAlignment="1">
      <alignment horizontal="right"/>
    </xf>
    <xf numFmtId="0" fontId="23" fillId="0" borderId="1" xfId="0" applyFont="1" applyBorder="1" applyAlignment="1">
      <alignment horizontal="left"/>
    </xf>
    <xf numFmtId="4" fontId="23" fillId="8" borderId="16" xfId="0" applyNumberFormat="1" applyFont="1" applyFill="1" applyBorder="1" applyAlignment="1">
      <alignment horizontal="center"/>
    </xf>
    <xf numFmtId="4" fontId="23" fillId="4" borderId="61" xfId="0" applyNumberFormat="1" applyFont="1" applyFill="1" applyBorder="1" applyAlignment="1">
      <alignment horizontal="right"/>
    </xf>
    <xf numFmtId="4" fontId="23" fillId="4" borderId="37" xfId="0" applyNumberFormat="1" applyFont="1" applyFill="1" applyBorder="1" applyAlignment="1">
      <alignment horizontal="right"/>
    </xf>
    <xf numFmtId="0" fontId="23" fillId="0" borderId="30" xfId="0" applyFont="1" applyBorder="1" applyAlignment="1">
      <alignment horizontal="left"/>
    </xf>
    <xf numFmtId="0" fontId="24" fillId="0" borderId="0" xfId="0" applyFont="1"/>
    <xf numFmtId="4" fontId="24" fillId="0" borderId="0" xfId="0" applyNumberFormat="1" applyFont="1"/>
    <xf numFmtId="0" fontId="22" fillId="0" borderId="0" xfId="0" applyFont="1" applyAlignment="1">
      <alignment horizontal="center" vertical="center"/>
    </xf>
    <xf numFmtId="43" fontId="22" fillId="0" borderId="0" xfId="0" applyNumberFormat="1" applyFont="1"/>
    <xf numFmtId="0" fontId="23" fillId="0" borderId="0" xfId="0" applyFont="1"/>
    <xf numFmtId="0" fontId="22" fillId="0" borderId="0" xfId="0" applyFont="1" applyAlignment="1">
      <alignment horizontal="center"/>
    </xf>
    <xf numFmtId="43" fontId="21" fillId="0" borderId="0" xfId="0" applyNumberFormat="1" applyFont="1"/>
    <xf numFmtId="164" fontId="21" fillId="0" borderId="0" xfId="0" applyNumberFormat="1" applyFont="1"/>
    <xf numFmtId="4" fontId="21" fillId="0" borderId="0" xfId="0" applyNumberFormat="1" applyFont="1"/>
    <xf numFmtId="43" fontId="0" fillId="0" borderId="0" xfId="3" applyFont="1"/>
    <xf numFmtId="0" fontId="5" fillId="5" borderId="20" xfId="0" applyFont="1" applyFill="1" applyBorder="1"/>
    <xf numFmtId="164" fontId="5" fillId="6" borderId="20" xfId="0" applyNumberFormat="1" applyFont="1" applyFill="1" applyBorder="1"/>
    <xf numFmtId="0" fontId="5" fillId="0" borderId="20" xfId="0" applyFont="1" applyBorder="1" applyAlignment="1">
      <alignment horizontal="left" vertical="center" wrapText="1"/>
    </xf>
    <xf numFmtId="0" fontId="5" fillId="5" borderId="20" xfId="0" applyFont="1" applyFill="1" applyBorder="1" applyAlignment="1">
      <alignment vertical="center"/>
    </xf>
    <xf numFmtId="164" fontId="5" fillId="0" borderId="28" xfId="3" applyNumberFormat="1" applyFont="1" applyBorder="1"/>
    <xf numFmtId="0" fontId="21" fillId="4" borderId="62" xfId="0" applyFont="1" applyFill="1" applyBorder="1" applyAlignment="1">
      <alignment wrapText="1"/>
    </xf>
    <xf numFmtId="164" fontId="21" fillId="0" borderId="62" xfId="4" applyNumberFormat="1" applyFont="1" applyFill="1" applyBorder="1"/>
    <xf numFmtId="164" fontId="6" fillId="3" borderId="3" xfId="3" applyNumberFormat="1" applyFont="1" applyFill="1" applyBorder="1" applyAlignment="1">
      <alignment horizontal="center" vertical="center" wrapText="1"/>
    </xf>
    <xf numFmtId="43" fontId="5" fillId="6" borderId="20" xfId="3" applyFont="1" applyFill="1" applyBorder="1"/>
    <xf numFmtId="164" fontId="5" fillId="0" borderId="20" xfId="3" applyNumberFormat="1" applyFont="1" applyFill="1" applyBorder="1"/>
    <xf numFmtId="43" fontId="1" fillId="0" borderId="40" xfId="4" applyFont="1" applyFill="1" applyBorder="1" applyAlignment="1">
      <alignment vertical="center"/>
    </xf>
    <xf numFmtId="0" fontId="5" fillId="0" borderId="12" xfId="0" applyFont="1" applyBorder="1"/>
    <xf numFmtId="0" fontId="5" fillId="0" borderId="10" xfId="0" quotePrefix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0" xfId="0" applyFont="1" applyBorder="1" applyAlignment="1">
      <alignment wrapText="1"/>
    </xf>
    <xf numFmtId="0" fontId="5" fillId="0" borderId="10" xfId="0" applyFont="1" applyBorder="1"/>
    <xf numFmtId="164" fontId="5" fillId="0" borderId="10" xfId="3" applyNumberFormat="1" applyFont="1" applyBorder="1"/>
    <xf numFmtId="0" fontId="13" fillId="0" borderId="39" xfId="0" applyFont="1" applyBorder="1"/>
    <xf numFmtId="0" fontId="12" fillId="0" borderId="6" xfId="0" applyFont="1" applyBorder="1" applyAlignment="1">
      <alignment wrapText="1"/>
    </xf>
    <xf numFmtId="164" fontId="12" fillId="0" borderId="6" xfId="0" applyNumberFormat="1" applyFont="1" applyBorder="1"/>
    <xf numFmtId="0" fontId="12" fillId="0" borderId="20" xfId="0" applyFont="1" applyBorder="1" applyAlignment="1">
      <alignment wrapText="1"/>
    </xf>
    <xf numFmtId="164" fontId="12" fillId="0" borderId="20" xfId="0" applyNumberFormat="1" applyFont="1" applyBorder="1"/>
    <xf numFmtId="49" fontId="12" fillId="0" borderId="20" xfId="0" quotePrefix="1" applyNumberFormat="1" applyFont="1" applyBorder="1"/>
    <xf numFmtId="0" fontId="5" fillId="4" borderId="10" xfId="0" quotePrefix="1" applyFont="1" applyFill="1" applyBorder="1" applyAlignment="1">
      <alignment horizontal="center"/>
    </xf>
    <xf numFmtId="0" fontId="5" fillId="5" borderId="10" xfId="0" applyFont="1" applyFill="1" applyBorder="1"/>
    <xf numFmtId="164" fontId="5" fillId="0" borderId="10" xfId="0" applyNumberFormat="1" applyFont="1" applyBorder="1"/>
    <xf numFmtId="164" fontId="5" fillId="0" borderId="13" xfId="0" applyNumberFormat="1" applyFont="1" applyBorder="1"/>
    <xf numFmtId="164" fontId="5" fillId="0" borderId="13" xfId="3" applyNumberFormat="1" applyFont="1" applyBorder="1"/>
    <xf numFmtId="0" fontId="21" fillId="4" borderId="20" xfId="0" applyFont="1" applyFill="1" applyBorder="1" applyAlignment="1">
      <alignment wrapText="1"/>
    </xf>
    <xf numFmtId="0" fontId="5" fillId="5" borderId="12" xfId="0" applyFont="1" applyFill="1" applyBorder="1"/>
    <xf numFmtId="0" fontId="5" fillId="5" borderId="37" xfId="0" applyFont="1" applyFill="1" applyBorder="1"/>
    <xf numFmtId="164" fontId="5" fillId="4" borderId="13" xfId="0" applyNumberFormat="1" applyFont="1" applyFill="1" applyBorder="1"/>
    <xf numFmtId="0" fontId="6" fillId="0" borderId="0" xfId="0" applyFont="1" applyAlignment="1">
      <alignment horizontal="center"/>
    </xf>
    <xf numFmtId="164" fontId="5" fillId="0" borderId="18" xfId="0" applyNumberFormat="1" applyFont="1" applyFill="1" applyBorder="1"/>
    <xf numFmtId="164" fontId="5" fillId="0" borderId="20" xfId="0" applyNumberFormat="1" applyFont="1" applyFill="1" applyBorder="1"/>
    <xf numFmtId="164" fontId="5" fillId="0" borderId="6" xfId="0" applyNumberFormat="1" applyFont="1" applyFill="1" applyBorder="1"/>
    <xf numFmtId="0" fontId="5" fillId="0" borderId="20" xfId="0" applyFont="1" applyFill="1" applyBorder="1"/>
    <xf numFmtId="0" fontId="5" fillId="0" borderId="20" xfId="0" applyFont="1" applyFill="1" applyBorder="1" applyAlignment="1">
      <alignment wrapText="1"/>
    </xf>
    <xf numFmtId="0" fontId="5" fillId="0" borderId="37" xfId="0" applyFont="1" applyFill="1" applyBorder="1"/>
    <xf numFmtId="0" fontId="5" fillId="0" borderId="6" xfId="0" applyFont="1" applyFill="1" applyBorder="1"/>
    <xf numFmtId="0" fontId="5" fillId="0" borderId="24" xfId="0" applyFont="1" applyFill="1" applyBorder="1"/>
    <xf numFmtId="43" fontId="21" fillId="0" borderId="28" xfId="1" applyFont="1" applyFill="1" applyBorder="1" applyAlignment="1"/>
    <xf numFmtId="4" fontId="24" fillId="0" borderId="19" xfId="0" applyNumberFormat="1" applyFont="1" applyBorder="1" applyAlignment="1">
      <alignment horizontal="right"/>
    </xf>
    <xf numFmtId="0" fontId="23" fillId="0" borderId="4" xfId="0" applyFont="1" applyBorder="1" applyAlignment="1">
      <alignment horizontal="center"/>
    </xf>
    <xf numFmtId="0" fontId="23" fillId="0" borderId="33" xfId="0" applyFont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38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6" fillId="3" borderId="3" xfId="2" applyFont="1" applyFill="1" applyBorder="1" applyAlignment="1">
      <alignment horizontal="center" vertical="center" wrapText="1"/>
    </xf>
    <xf numFmtId="0" fontId="6" fillId="3" borderId="25" xfId="2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/>
    </xf>
    <xf numFmtId="0" fontId="6" fillId="2" borderId="38" xfId="0" applyFont="1" applyFill="1" applyBorder="1" applyAlignment="1">
      <alignment horizontal="center"/>
    </xf>
    <xf numFmtId="0" fontId="8" fillId="0" borderId="3" xfId="2" applyFont="1" applyBorder="1" applyAlignment="1">
      <alignment horizontal="center" vertical="center" wrapText="1"/>
    </xf>
    <xf numFmtId="0" fontId="8" fillId="0" borderId="25" xfId="2" applyFont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 vertical="center" wrapText="1"/>
    </xf>
    <xf numFmtId="0" fontId="8" fillId="3" borderId="25" xfId="2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6" fillId="2" borderId="2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11" fillId="0" borderId="3" xfId="2" applyFont="1" applyBorder="1" applyAlignment="1">
      <alignment horizontal="center" vertical="center" wrapText="1"/>
    </xf>
    <xf numFmtId="0" fontId="11" fillId="0" borderId="25" xfId="2" applyFont="1" applyBorder="1" applyAlignment="1">
      <alignment horizontal="center" vertical="center" wrapText="1"/>
    </xf>
    <xf numFmtId="0" fontId="8" fillId="3" borderId="29" xfId="2" applyFont="1" applyFill="1" applyBorder="1" applyAlignment="1">
      <alignment horizontal="center" vertical="center" wrapText="1"/>
    </xf>
    <xf numFmtId="0" fontId="8" fillId="3" borderId="30" xfId="2" applyFont="1" applyFill="1" applyBorder="1" applyAlignment="1">
      <alignment horizontal="center" vertical="center" wrapText="1"/>
    </xf>
    <xf numFmtId="0" fontId="6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5" fillId="3" borderId="3" xfId="0" applyFont="1" applyFill="1" applyBorder="1"/>
    <xf numFmtId="0" fontId="5" fillId="3" borderId="8" xfId="0" applyFont="1" applyFill="1" applyBorder="1"/>
  </cellXfs>
  <cellStyles count="6">
    <cellStyle name="Comma" xfId="1" builtinId="3"/>
    <cellStyle name="Comma 2" xfId="3" xr:uid="{88B7FF30-67E6-4DC1-81A0-991595FB4A35}"/>
    <cellStyle name="Comma 2 2" xfId="4" xr:uid="{62114B5A-A090-44BC-ADBE-EB4BCC6E1DE1}"/>
    <cellStyle name="Normal" xfId="0" builtinId="0"/>
    <cellStyle name="Normal 2 2" xfId="2" xr:uid="{A7829DE4-8F79-44C9-8592-B2BDCEA79EA4}"/>
    <cellStyle name="Percent 2" xfId="5" xr:uid="{B272D273-1F14-4C96-8286-8FC059F46FF2}"/>
  </cellStyles>
  <dxfs count="11"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  <dxf>
      <font>
        <color theme="3" tint="-0.24994659260841701"/>
      </font>
      <fill>
        <patternFill>
          <bgColor theme="3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3.png"/><Relationship Id="rId13" Type="http://schemas.openxmlformats.org/officeDocument/2006/relationships/image" Target="../media/image28.png"/><Relationship Id="rId18" Type="http://schemas.openxmlformats.org/officeDocument/2006/relationships/image" Target="../media/image33.png"/><Relationship Id="rId3" Type="http://schemas.openxmlformats.org/officeDocument/2006/relationships/image" Target="../media/image18.png"/><Relationship Id="rId7" Type="http://schemas.openxmlformats.org/officeDocument/2006/relationships/image" Target="../media/image22.png"/><Relationship Id="rId12" Type="http://schemas.openxmlformats.org/officeDocument/2006/relationships/image" Target="../media/image27.png"/><Relationship Id="rId17" Type="http://schemas.openxmlformats.org/officeDocument/2006/relationships/image" Target="../media/image32.png"/><Relationship Id="rId2" Type="http://schemas.openxmlformats.org/officeDocument/2006/relationships/image" Target="../media/image17.png"/><Relationship Id="rId16" Type="http://schemas.openxmlformats.org/officeDocument/2006/relationships/image" Target="../media/image31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11" Type="http://schemas.openxmlformats.org/officeDocument/2006/relationships/image" Target="../media/image26.png"/><Relationship Id="rId5" Type="http://schemas.openxmlformats.org/officeDocument/2006/relationships/image" Target="../media/image20.png"/><Relationship Id="rId15" Type="http://schemas.openxmlformats.org/officeDocument/2006/relationships/image" Target="../media/image30.png"/><Relationship Id="rId10" Type="http://schemas.openxmlformats.org/officeDocument/2006/relationships/image" Target="../media/image25.png"/><Relationship Id="rId4" Type="http://schemas.openxmlformats.org/officeDocument/2006/relationships/image" Target="../media/image19.png"/><Relationship Id="rId9" Type="http://schemas.openxmlformats.org/officeDocument/2006/relationships/image" Target="../media/image24.png"/><Relationship Id="rId14" Type="http://schemas.openxmlformats.org/officeDocument/2006/relationships/image" Target="../media/image2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523875</xdr:colOff>
      <xdr:row>38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998856A-F970-475D-984E-D05FDBF4B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10277475" cy="71532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17</xdr:col>
      <xdr:colOff>295275</xdr:colOff>
      <xdr:row>79</xdr:row>
      <xdr:rowOff>47625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EFD4092-A8E7-4ED8-A219-893F51A91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7810500"/>
          <a:ext cx="10048875" cy="72866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81</xdr:row>
      <xdr:rowOff>0</xdr:rowOff>
    </xdr:from>
    <xdr:to>
      <xdr:col>18</xdr:col>
      <xdr:colOff>38100</xdr:colOff>
      <xdr:row>119</xdr:row>
      <xdr:rowOff>28575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D10C06A-50C7-4376-91BF-E1408289D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15430500"/>
          <a:ext cx="10401300" cy="72675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121</xdr:row>
      <xdr:rowOff>0</xdr:rowOff>
    </xdr:from>
    <xdr:to>
      <xdr:col>17</xdr:col>
      <xdr:colOff>495300</xdr:colOff>
      <xdr:row>158</xdr:row>
      <xdr:rowOff>76200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89957E1-3D78-43EB-BDF5-AEF1F0338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23050500"/>
          <a:ext cx="10248900" cy="71247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160</xdr:row>
      <xdr:rowOff>0</xdr:rowOff>
    </xdr:from>
    <xdr:to>
      <xdr:col>17</xdr:col>
      <xdr:colOff>400050</xdr:colOff>
      <xdr:row>197</xdr:row>
      <xdr:rowOff>152400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5D1F6A31-1F79-43A5-AFDF-45303CF78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30480000"/>
          <a:ext cx="10153650" cy="72009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199</xdr:row>
      <xdr:rowOff>0</xdr:rowOff>
    </xdr:from>
    <xdr:to>
      <xdr:col>17</xdr:col>
      <xdr:colOff>514350</xdr:colOff>
      <xdr:row>236</xdr:row>
      <xdr:rowOff>9525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DF55BDE-CA38-4D77-8053-1203612B0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37909500"/>
          <a:ext cx="10267950" cy="70580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238</xdr:row>
      <xdr:rowOff>0</xdr:rowOff>
    </xdr:from>
    <xdr:to>
      <xdr:col>17</xdr:col>
      <xdr:colOff>504825</xdr:colOff>
      <xdr:row>275</xdr:row>
      <xdr:rowOff>114300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9E817F02-DAB9-4CD7-BD1B-A17C59F41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45339000"/>
          <a:ext cx="10258425" cy="71628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277</xdr:row>
      <xdr:rowOff>0</xdr:rowOff>
    </xdr:from>
    <xdr:to>
      <xdr:col>17</xdr:col>
      <xdr:colOff>438150</xdr:colOff>
      <xdr:row>314</xdr:row>
      <xdr:rowOff>38100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5B1BD79-8580-422A-8D38-BD41F96CE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52768500"/>
          <a:ext cx="10191750" cy="70866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316</xdr:row>
      <xdr:rowOff>0</xdr:rowOff>
    </xdr:from>
    <xdr:to>
      <xdr:col>17</xdr:col>
      <xdr:colOff>390525</xdr:colOff>
      <xdr:row>353</xdr:row>
      <xdr:rowOff>66675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A16D3351-E187-42DA-B49C-4A776CA72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" y="60198000"/>
          <a:ext cx="10144125" cy="7115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355</xdr:row>
      <xdr:rowOff>0</xdr:rowOff>
    </xdr:from>
    <xdr:to>
      <xdr:col>17</xdr:col>
      <xdr:colOff>438150</xdr:colOff>
      <xdr:row>392</xdr:row>
      <xdr:rowOff>66675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F1FEC124-B870-4EF6-B105-AD31541F7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" y="67627500"/>
          <a:ext cx="10191750" cy="7115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394</xdr:row>
      <xdr:rowOff>0</xdr:rowOff>
    </xdr:from>
    <xdr:to>
      <xdr:col>17</xdr:col>
      <xdr:colOff>581025</xdr:colOff>
      <xdr:row>431</xdr:row>
      <xdr:rowOff>171450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2B076D36-3424-4306-A744-DE87FED9C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75057000"/>
          <a:ext cx="10334625" cy="72199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434</xdr:row>
      <xdr:rowOff>0</xdr:rowOff>
    </xdr:from>
    <xdr:to>
      <xdr:col>17</xdr:col>
      <xdr:colOff>400050</xdr:colOff>
      <xdr:row>471</xdr:row>
      <xdr:rowOff>19050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46D9AE90-D812-43FE-8AF1-6B33CC766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600" y="82677000"/>
          <a:ext cx="10153650" cy="70675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473</xdr:row>
      <xdr:rowOff>0</xdr:rowOff>
    </xdr:from>
    <xdr:to>
      <xdr:col>17</xdr:col>
      <xdr:colOff>428625</xdr:colOff>
      <xdr:row>510</xdr:row>
      <xdr:rowOff>152400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9EF3E452-BFA1-4922-81D0-C424FB48C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90106500"/>
          <a:ext cx="10182225" cy="7200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18</xdr:col>
      <xdr:colOff>57150</xdr:colOff>
      <xdr:row>39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0CFF04-F87B-4096-9EB6-F6A36137E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10420350" cy="73056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17</xdr:col>
      <xdr:colOff>600075</xdr:colOff>
      <xdr:row>78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B8A655F-E096-4C02-B2EE-3B1AE38E0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7810500"/>
          <a:ext cx="10353675" cy="7200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447675</xdr:colOff>
      <xdr:row>38</xdr:row>
      <xdr:rowOff>180975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C6DA3FE-950D-45E2-A228-B4FC7CD8C9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90500"/>
          <a:ext cx="10201275" cy="72294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17</xdr:col>
      <xdr:colOff>523875</xdr:colOff>
      <xdr:row>78</xdr:row>
      <xdr:rowOff>9525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65CF54D-D9C4-4F98-9C41-2506112B9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600" y="7620000"/>
          <a:ext cx="10277475" cy="72485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80</xdr:row>
      <xdr:rowOff>0</xdr:rowOff>
    </xdr:from>
    <xdr:to>
      <xdr:col>17</xdr:col>
      <xdr:colOff>304800</xdr:colOff>
      <xdr:row>117</xdr:row>
      <xdr:rowOff>180975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F5041DC-71EA-4438-B73E-BE4CF85646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" y="15240000"/>
          <a:ext cx="10058400" cy="72294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119</xdr:row>
      <xdr:rowOff>0</xdr:rowOff>
    </xdr:from>
    <xdr:to>
      <xdr:col>17</xdr:col>
      <xdr:colOff>390525</xdr:colOff>
      <xdr:row>156</xdr:row>
      <xdr:rowOff>123825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BD0F356-B560-41EC-A33F-97F08C7E6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22669500"/>
          <a:ext cx="10144125" cy="71723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158</xdr:row>
      <xdr:rowOff>0</xdr:rowOff>
    </xdr:from>
    <xdr:to>
      <xdr:col>17</xdr:col>
      <xdr:colOff>333375</xdr:colOff>
      <xdr:row>195</xdr:row>
      <xdr:rowOff>152400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A4E23253-2C54-4533-A69F-AD1C46E63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" y="30099000"/>
          <a:ext cx="10086975" cy="72009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197</xdr:row>
      <xdr:rowOff>0</xdr:rowOff>
    </xdr:from>
    <xdr:to>
      <xdr:col>17</xdr:col>
      <xdr:colOff>485775</xdr:colOff>
      <xdr:row>234</xdr:row>
      <xdr:rowOff>57150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92D580ED-AB30-4522-A729-86A736B1F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37528500"/>
          <a:ext cx="10239375" cy="71056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236</xdr:row>
      <xdr:rowOff>0</xdr:rowOff>
    </xdr:from>
    <xdr:to>
      <xdr:col>17</xdr:col>
      <xdr:colOff>466725</xdr:colOff>
      <xdr:row>273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A0FC2A79-7909-4E00-BEB2-C7F678673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09600" y="44958000"/>
          <a:ext cx="10220325" cy="71818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276</xdr:row>
      <xdr:rowOff>0</xdr:rowOff>
    </xdr:from>
    <xdr:to>
      <xdr:col>17</xdr:col>
      <xdr:colOff>428625</xdr:colOff>
      <xdr:row>314</xdr:row>
      <xdr:rowOff>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43957D98-10A3-4CCA-A15C-7D36D71BB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09600" y="52578000"/>
          <a:ext cx="10182225" cy="7239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316</xdr:row>
      <xdr:rowOff>0</xdr:rowOff>
    </xdr:from>
    <xdr:to>
      <xdr:col>17</xdr:col>
      <xdr:colOff>542925</xdr:colOff>
      <xdr:row>353</xdr:row>
      <xdr:rowOff>123825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5AB9B545-ECFE-4A12-A4C6-8D93873EC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09600" y="60198000"/>
          <a:ext cx="10296525" cy="71723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355</xdr:row>
      <xdr:rowOff>0</xdr:rowOff>
    </xdr:from>
    <xdr:to>
      <xdr:col>17</xdr:col>
      <xdr:colOff>457200</xdr:colOff>
      <xdr:row>393</xdr:row>
      <xdr:rowOff>85725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AEFEEF4D-48F0-4AB5-B201-237327ECA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09600" y="67627500"/>
          <a:ext cx="10210800" cy="73247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395</xdr:row>
      <xdr:rowOff>0</xdr:rowOff>
    </xdr:from>
    <xdr:to>
      <xdr:col>17</xdr:col>
      <xdr:colOff>390525</xdr:colOff>
      <xdr:row>432</xdr:row>
      <xdr:rowOff>161925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D3D6A32F-B2D1-4BEA-8885-492126214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09600" y="75247500"/>
          <a:ext cx="10144125" cy="72104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434</xdr:row>
      <xdr:rowOff>0</xdr:rowOff>
    </xdr:from>
    <xdr:to>
      <xdr:col>17</xdr:col>
      <xdr:colOff>457200</xdr:colOff>
      <xdr:row>471</xdr:row>
      <xdr:rowOff>66675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6D148771-9EC4-4D0B-8AA7-437C9F7505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9600" y="82677000"/>
          <a:ext cx="10210800" cy="7115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473</xdr:row>
      <xdr:rowOff>0</xdr:rowOff>
    </xdr:from>
    <xdr:to>
      <xdr:col>17</xdr:col>
      <xdr:colOff>342900</xdr:colOff>
      <xdr:row>510</xdr:row>
      <xdr:rowOff>95250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E6F20D72-D3D1-4A71-9D8A-E165DB8DF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09600" y="90106500"/>
          <a:ext cx="10096500" cy="71437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513</xdr:row>
      <xdr:rowOff>0</xdr:rowOff>
    </xdr:from>
    <xdr:to>
      <xdr:col>17</xdr:col>
      <xdr:colOff>447675</xdr:colOff>
      <xdr:row>551</xdr:row>
      <xdr:rowOff>76200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44838582-A573-4A71-9D1A-2872ECC24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09600" y="97726500"/>
          <a:ext cx="10201275" cy="73152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553</xdr:row>
      <xdr:rowOff>0</xdr:rowOff>
    </xdr:from>
    <xdr:to>
      <xdr:col>17</xdr:col>
      <xdr:colOff>342900</xdr:colOff>
      <xdr:row>590</xdr:row>
      <xdr:rowOff>152400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B4829284-78B4-4324-B89F-814BFFD0B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09600" y="105346500"/>
          <a:ext cx="10096500" cy="72009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592</xdr:row>
      <xdr:rowOff>0</xdr:rowOff>
    </xdr:from>
    <xdr:to>
      <xdr:col>17</xdr:col>
      <xdr:colOff>504825</xdr:colOff>
      <xdr:row>629</xdr:row>
      <xdr:rowOff>114300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8AAD996-603A-4D7E-BF75-C0990CD65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09600" y="112776000"/>
          <a:ext cx="10258425" cy="71628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631</xdr:row>
      <xdr:rowOff>0</xdr:rowOff>
    </xdr:from>
    <xdr:to>
      <xdr:col>17</xdr:col>
      <xdr:colOff>447675</xdr:colOff>
      <xdr:row>668</xdr:row>
      <xdr:rowOff>76200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D5CBCF33-5E12-4FCB-8869-F412AA822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09600" y="120205500"/>
          <a:ext cx="10201275" cy="71247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669</xdr:row>
      <xdr:rowOff>0</xdr:rowOff>
    </xdr:from>
    <xdr:to>
      <xdr:col>17</xdr:col>
      <xdr:colOff>428625</xdr:colOff>
      <xdr:row>706</xdr:row>
      <xdr:rowOff>19050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37B3B572-0039-4E4C-830F-49981BCA5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09600" y="127444500"/>
          <a:ext cx="10182225" cy="70675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trica%202026%20pas%20mbledhjes%2001%2005.xlsb%20fillestar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nada%20Tabaku\Desktop\Buxheti%202025\Matrica%202025%20rh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Tabela%20e%20buxhetit%202026%20me%20vlera%20te%20plota%20nr%201%20dhe%20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a 4 (2)"/>
      <sheetName val="(A1) Titulli"/>
      <sheetName val="(B1) Inf. i Përgj."/>
      <sheetName val="(B2) Struk. Org."/>
      <sheetName val="(C1) Burimet buxhetore"/>
      <sheetName val="(C2) Det. e Prap."/>
      <sheetName val="(C3) Te Ardhura me Dest."/>
      <sheetName val="(D1) Tavanet Buxhetore"/>
      <sheetName val="AA122"/>
      <sheetName val="AA122(SH)"/>
      <sheetName val="AB122"/>
      <sheetName val="AB122(SH)"/>
      <sheetName val="AC122"/>
      <sheetName val="AC122(SH)"/>
      <sheetName val="AD122"/>
      <sheetName val="AD122(SH)"/>
      <sheetName val="AE122"/>
      <sheetName val="AE122(SH)"/>
      <sheetName val="AF122"/>
      <sheetName val="AF122(SH)"/>
      <sheetName val="AG122"/>
      <sheetName val="AG122(SH)"/>
      <sheetName val="06140"/>
      <sheetName val="06140 SH"/>
      <sheetName val="06260"/>
      <sheetName val="06260 SH"/>
      <sheetName val="06370"/>
      <sheetName val="06370 SH"/>
      <sheetName val="07220"/>
      <sheetName val="07220 SH"/>
      <sheetName val="08130"/>
      <sheetName val="08130 SH"/>
      <sheetName val="08220"/>
      <sheetName val="08220 SH"/>
      <sheetName val="09120"/>
      <sheetName val="09120 SH"/>
      <sheetName val="09230"/>
      <sheetName val="09240"/>
      <sheetName val="09240 SH"/>
      <sheetName val="09230 SH"/>
      <sheetName val="10430"/>
      <sheetName val="10430 SH"/>
      <sheetName val="10661"/>
      <sheetName val="10661 SH"/>
      <sheetName val="AH122"/>
      <sheetName val="AH122(SH)"/>
      <sheetName val="AI122"/>
      <sheetName val="AI122(SH)"/>
      <sheetName val="(E1) Shpz.KL.EK"/>
      <sheetName val="(E2) Shpz.Programit"/>
      <sheetName val="(E3) Shpz.Funk."/>
      <sheetName val="(G1) Treguesit"/>
      <sheetName val="(E2) Shpz.Funksionale"/>
      <sheetName val="Tabela 1"/>
      <sheetName val="Tabela 2"/>
      <sheetName val="Tabela 3-5"/>
      <sheetName val="Tabela 4"/>
      <sheetName val="Tabela 4.1"/>
      <sheetName val="Tabela 4.2"/>
      <sheetName val="Tabela 6"/>
      <sheetName val="Tabela 7"/>
      <sheetName val="Tabela 8"/>
      <sheetName val="Tabela 9"/>
      <sheetName val="Buxheti Vjetor 2023"/>
      <sheetName val="Tabela 1 (N40.3.1.a)"/>
      <sheetName val="Tabela 2 (N40.3.1.b)"/>
      <sheetName val="Tabela 3.1 Ardhurat (N40.3.1.c)"/>
      <sheetName val="Tabela 3.2 Shpenz (N40.3.1.c)"/>
      <sheetName val="Tabela 4. Nr Punonj (N40.3.1.ç)"/>
      <sheetName val="Tabela 4.1 Nr Punonjesve"/>
      <sheetName val="Tabela 5. Shpenz (N40.3.2.a)"/>
      <sheetName val="Tabela 5. Shpenz (GJ)"/>
      <sheetName val="Tabela 6. Projektet (N40.3.2.b)"/>
      <sheetName val="Tabela 7. Efektet (N40.3.2.c)"/>
      <sheetName val="Tabela 10. Borxhet "/>
      <sheetName val="Tabela 11. Risqet (N40.3.2.e)"/>
      <sheetName val="Tabela 12. PPP (N40.3.2.ë)"/>
      <sheetName val="Tabela 13. SHA (N40.3.2.g)"/>
      <sheetName val="Tabela 14. CF (N40.3.2.gj)"/>
      <sheetName val="Tab nr 3 matrica e shp korrente"/>
      <sheetName val="Tab nr 4 matrica e investimeve"/>
      <sheetName val="Sheet1"/>
      <sheetName val="List_2KO01"/>
      <sheetName val="(G1) Fjalori"/>
      <sheetName val="(G2) Fjalori"/>
      <sheetName val="(G3) Fjalor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>
        <row r="2">
          <cell r="B2" t="str">
            <v>F_0111</v>
          </cell>
        </row>
        <row r="3">
          <cell r="B3" t="str">
            <v>F_0112</v>
          </cell>
        </row>
        <row r="4">
          <cell r="B4" t="str">
            <v>F_0117</v>
          </cell>
        </row>
        <row r="5">
          <cell r="B5" t="str">
            <v>F_0171</v>
          </cell>
        </row>
        <row r="6">
          <cell r="B6" t="str">
            <v>F_0314</v>
          </cell>
        </row>
        <row r="7">
          <cell r="B7" t="str">
            <v>F_0328</v>
          </cell>
        </row>
        <row r="8">
          <cell r="B8" t="str">
            <v>F_0360</v>
          </cell>
        </row>
        <row r="9">
          <cell r="B9" t="str">
            <v>F_0413</v>
          </cell>
        </row>
        <row r="10">
          <cell r="B10" t="str">
            <v>F_0416</v>
          </cell>
        </row>
        <row r="11">
          <cell r="B11" t="str">
            <v>F_0422</v>
          </cell>
        </row>
        <row r="12">
          <cell r="B12" t="str">
            <v>F_0424</v>
          </cell>
        </row>
        <row r="13">
          <cell r="B13" t="str">
            <v>F_0426</v>
          </cell>
        </row>
        <row r="14">
          <cell r="B14" t="str">
            <v>F_0452</v>
          </cell>
        </row>
        <row r="15">
          <cell r="B15" t="str">
            <v>F_0457</v>
          </cell>
        </row>
        <row r="16">
          <cell r="B16" t="str">
            <v>F_0474</v>
          </cell>
        </row>
        <row r="17">
          <cell r="B17" t="str">
            <v>F_0476</v>
          </cell>
        </row>
        <row r="18">
          <cell r="B18" t="str">
            <v>F_0510</v>
          </cell>
        </row>
        <row r="19">
          <cell r="B19" t="str">
            <v>F_0520</v>
          </cell>
        </row>
        <row r="20">
          <cell r="B20" t="str">
            <v>F_0532</v>
          </cell>
        </row>
        <row r="21">
          <cell r="B21" t="str">
            <v>F_0563</v>
          </cell>
        </row>
        <row r="22">
          <cell r="B22" t="str">
            <v>F_0614</v>
          </cell>
        </row>
        <row r="23">
          <cell r="B23" t="str">
            <v>F_0621</v>
          </cell>
        </row>
        <row r="24">
          <cell r="B24" t="str">
            <v>F_0626</v>
          </cell>
        </row>
        <row r="25">
          <cell r="B25" t="str">
            <v>F_0633</v>
          </cell>
        </row>
        <row r="26">
          <cell r="B26" t="str">
            <v>F_0644</v>
          </cell>
        </row>
        <row r="27">
          <cell r="B27" t="str">
            <v>F_0722</v>
          </cell>
        </row>
        <row r="28">
          <cell r="B28" t="str">
            <v>F_0813</v>
          </cell>
        </row>
        <row r="29">
          <cell r="B29" t="str">
            <v>F_0822</v>
          </cell>
        </row>
        <row r="30">
          <cell r="B30" t="str">
            <v>F_0912</v>
          </cell>
        </row>
        <row r="31">
          <cell r="B31" t="str">
            <v>F_0923</v>
          </cell>
        </row>
        <row r="32">
          <cell r="B32" t="str">
            <v>F_0924</v>
          </cell>
        </row>
        <row r="33">
          <cell r="B33" t="str">
            <v>F_1014</v>
          </cell>
        </row>
        <row r="34">
          <cell r="B34" t="str">
            <v>F_1022</v>
          </cell>
        </row>
        <row r="35">
          <cell r="B35" t="str">
            <v>F_1043</v>
          </cell>
        </row>
        <row r="36">
          <cell r="B36" t="str">
            <v>F_1055</v>
          </cell>
        </row>
        <row r="37">
          <cell r="B37" t="str">
            <v>F_1066</v>
          </cell>
        </row>
        <row r="38">
          <cell r="B38" t="str">
            <v>F_1091</v>
          </cell>
        </row>
      </sheetData>
      <sheetData sheetId="83" refreshError="1"/>
      <sheetData sheetId="84" refreshError="1"/>
      <sheetData sheetId="8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a 4 (2)"/>
      <sheetName val="(A1) Titulli"/>
      <sheetName val="(B1) Inf. i Përgj."/>
      <sheetName val="(B2) Struk. Org."/>
      <sheetName val="(C1) Burimet buxhetore"/>
      <sheetName val="(C2) Det. e Prap."/>
      <sheetName val="(C3) Te Ardhura me Dest."/>
      <sheetName val="(D1) Tavanet Buxhetore"/>
      <sheetName val="AA122"/>
      <sheetName val="AA122(SH)"/>
      <sheetName val="AB122"/>
      <sheetName val="AB122(SH)"/>
      <sheetName val="AC122"/>
      <sheetName val="AC122(SH)"/>
      <sheetName val="AD122"/>
      <sheetName val="AD122(SH)"/>
      <sheetName val="AE122"/>
      <sheetName val="AE122(SH)"/>
      <sheetName val="AF122"/>
      <sheetName val="AF122(SH)"/>
      <sheetName val="AG122"/>
      <sheetName val="AG122(SH)"/>
      <sheetName val="06140"/>
      <sheetName val="06140 SH"/>
      <sheetName val="06260"/>
      <sheetName val="06260 SH"/>
      <sheetName val="06370"/>
      <sheetName val="06370 SH"/>
      <sheetName val="07220"/>
      <sheetName val="07220 SH"/>
      <sheetName val="08130"/>
      <sheetName val="08130 SH"/>
      <sheetName val="08220"/>
      <sheetName val="08220 SH"/>
      <sheetName val="09120"/>
      <sheetName val="09120 SH"/>
      <sheetName val="09230"/>
      <sheetName val="09240"/>
      <sheetName val="09240 SH"/>
      <sheetName val="09230 SH"/>
      <sheetName val="10430"/>
      <sheetName val="10430 SH"/>
      <sheetName val="10661"/>
      <sheetName val="10661 SH"/>
      <sheetName val="AH122"/>
      <sheetName val="AH122(SH)"/>
      <sheetName val="AI122"/>
      <sheetName val="AI122(SH)"/>
      <sheetName val="(E1) Shpz.KL.EK"/>
      <sheetName val="(E2) Shpz.Programit"/>
      <sheetName val="(E3) Shpz.Funk."/>
      <sheetName val="(G1) Treguesit"/>
      <sheetName val="(E2) Shpz.Funksionale"/>
      <sheetName val="Tabela 1"/>
      <sheetName val="Tabela 2"/>
      <sheetName val="Tabela 3-5"/>
      <sheetName val="Tabela 4"/>
      <sheetName val="Tabela 4.1"/>
      <sheetName val="Tabela 4.2"/>
      <sheetName val="Tabela 6"/>
      <sheetName val="Tabela 7"/>
      <sheetName val="Tabela 8"/>
      <sheetName val="Tabela 9"/>
      <sheetName val="Buxheti Vjetor 2023"/>
      <sheetName val="Tabela 1 (N40.3.1.a)"/>
      <sheetName val="Tabela 2 (N40.3.1.b)"/>
      <sheetName val="Tabela 3.1 Ardhurat (N40.3.1.c)"/>
      <sheetName val="Tabela 3.2 Shpenz (N40.3.1.c)"/>
      <sheetName val="Tabela 4. Nr Punonj (N40.3.1.ç)"/>
      <sheetName val="Tabela 4.1 Nr Punonjesve"/>
      <sheetName val="Tabela 5. Shpenz (N40.3.2.a)"/>
      <sheetName val="Tabela 5. Shpenz (GJ)"/>
      <sheetName val="Tabela 6. Projektet (N40.3.2.b)"/>
      <sheetName val="Tabela 7. Efektet (N40.3.2.c)"/>
      <sheetName val="Tabela 10. Borxhet "/>
      <sheetName val="Tabela 11. Risqet (N40.3.2.e)"/>
      <sheetName val="Tabela 12. PPP (N40.3.2.ë)"/>
      <sheetName val="Tabela 13. SHA (N40.3.2.g)"/>
      <sheetName val="Tabela 14. CF (N40.3.2.gj)"/>
      <sheetName val="Tab nr 2 matrica e shp korrente"/>
      <sheetName val="Sheet2"/>
      <sheetName val="Tab nr 3 matrica e investimeve"/>
      <sheetName val="Sheet1"/>
      <sheetName val="List_2KO01"/>
      <sheetName val="(G1) Fjalori"/>
      <sheetName val="(G2) Fjalori"/>
      <sheetName val="(G3) Fjalor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2">
          <cell r="B2" t="str">
            <v>F_0111</v>
          </cell>
        </row>
        <row r="3">
          <cell r="B3" t="str">
            <v>F_0112</v>
          </cell>
        </row>
        <row r="4">
          <cell r="B4" t="str">
            <v>F_0117</v>
          </cell>
        </row>
        <row r="5">
          <cell r="B5" t="str">
            <v>F_0171</v>
          </cell>
        </row>
        <row r="6">
          <cell r="B6" t="str">
            <v>F_0314</v>
          </cell>
        </row>
        <row r="7">
          <cell r="B7" t="str">
            <v>F_0328</v>
          </cell>
        </row>
        <row r="8">
          <cell r="B8" t="str">
            <v>F_0360</v>
          </cell>
        </row>
        <row r="9">
          <cell r="B9" t="str">
            <v>F_0413</v>
          </cell>
        </row>
        <row r="10">
          <cell r="B10" t="str">
            <v>F_0416</v>
          </cell>
        </row>
        <row r="11">
          <cell r="B11" t="str">
            <v>F_0422</v>
          </cell>
        </row>
        <row r="12">
          <cell r="B12" t="str">
            <v>F_0424</v>
          </cell>
        </row>
        <row r="13">
          <cell r="B13" t="str">
            <v>F_0426</v>
          </cell>
        </row>
        <row r="14">
          <cell r="B14" t="str">
            <v>F_0452</v>
          </cell>
        </row>
        <row r="15">
          <cell r="B15" t="str">
            <v>F_0457</v>
          </cell>
        </row>
        <row r="16">
          <cell r="B16" t="str">
            <v>F_0474</v>
          </cell>
        </row>
        <row r="17">
          <cell r="B17" t="str">
            <v>F_0476</v>
          </cell>
        </row>
        <row r="18">
          <cell r="B18" t="str">
            <v>F_0510</v>
          </cell>
        </row>
        <row r="19">
          <cell r="B19" t="str">
            <v>F_0520</v>
          </cell>
        </row>
        <row r="20">
          <cell r="B20" t="str">
            <v>F_0532</v>
          </cell>
        </row>
        <row r="21">
          <cell r="B21" t="str">
            <v>F_0563</v>
          </cell>
        </row>
        <row r="22">
          <cell r="B22" t="str">
            <v>F_0614</v>
          </cell>
        </row>
        <row r="23">
          <cell r="B23" t="str">
            <v>F_0621</v>
          </cell>
        </row>
        <row r="24">
          <cell r="B24" t="str">
            <v>F_0626</v>
          </cell>
        </row>
        <row r="25">
          <cell r="B25" t="str">
            <v>F_0633</v>
          </cell>
        </row>
        <row r="26">
          <cell r="B26" t="str">
            <v>F_0644</v>
          </cell>
        </row>
        <row r="27">
          <cell r="B27" t="str">
            <v>F_0722</v>
          </cell>
        </row>
        <row r="28">
          <cell r="B28" t="str">
            <v>F_0813</v>
          </cell>
        </row>
        <row r="29">
          <cell r="B29" t="str">
            <v>F_0822</v>
          </cell>
        </row>
        <row r="30">
          <cell r="B30" t="str">
            <v>F_0912</v>
          </cell>
        </row>
        <row r="31">
          <cell r="B31" t="str">
            <v>F_0923</v>
          </cell>
        </row>
        <row r="32">
          <cell r="B32" t="str">
            <v>F_0924</v>
          </cell>
        </row>
        <row r="33">
          <cell r="B33" t="str">
            <v>F_1014</v>
          </cell>
        </row>
        <row r="34">
          <cell r="B34" t="str">
            <v>F_1022</v>
          </cell>
        </row>
        <row r="35">
          <cell r="B35" t="str">
            <v>F_1043</v>
          </cell>
        </row>
        <row r="36">
          <cell r="B36" t="str">
            <v>F_1055</v>
          </cell>
        </row>
        <row r="37">
          <cell r="B37" t="str">
            <v>F_1066</v>
          </cell>
        </row>
        <row r="38">
          <cell r="B38" t="str">
            <v>F_1091</v>
          </cell>
        </row>
      </sheetData>
      <sheetData sheetId="84" refreshError="1"/>
      <sheetData sheetId="85" refreshError="1"/>
      <sheetData sheetId="8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a nr.2(burimet) (2)"/>
      <sheetName val="Tabela nr.1(funksionet) draft"/>
      <sheetName val="Tabela nr.1(funksionet) (2)"/>
      <sheetName val="Tabela nr.1(funksionet)"/>
      <sheetName val="Tabela nr.2(burimet)"/>
      <sheetName val="burimet institucionet"/>
      <sheetName val="Tabela 1 Buxh 24 prog dhe njshp"/>
      <sheetName val="Tab 2"/>
      <sheetName val="Tab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60391-957E-4DC8-AB87-ECC670B1C3DF}">
  <sheetPr>
    <tabColor rgb="FF92D050"/>
  </sheetPr>
  <dimension ref="A1:BJ50"/>
  <sheetViews>
    <sheetView zoomScale="112" zoomScaleNormal="112" workbookViewId="0">
      <selection activeCell="H51" sqref="H51"/>
    </sheetView>
  </sheetViews>
  <sheetFormatPr defaultRowHeight="15" x14ac:dyDescent="0.25"/>
  <cols>
    <col min="1" max="1" width="26.42578125" customWidth="1"/>
    <col min="2" max="2" width="20" customWidth="1"/>
    <col min="3" max="3" width="25.85546875" customWidth="1"/>
    <col min="4" max="4" width="17.7109375" customWidth="1"/>
    <col min="5" max="5" width="18.7109375" customWidth="1"/>
    <col min="6" max="6" width="16.7109375" customWidth="1"/>
    <col min="7" max="7" width="15.28515625" customWidth="1"/>
    <col min="8" max="8" width="15.140625" customWidth="1"/>
    <col min="9" max="9" width="14.28515625" bestFit="1" customWidth="1"/>
    <col min="10" max="10" width="15.7109375" customWidth="1"/>
    <col min="11" max="11" width="16.7109375" customWidth="1"/>
    <col min="12" max="12" width="15.42578125" customWidth="1"/>
    <col min="13" max="13" width="14.28515625" bestFit="1" customWidth="1"/>
    <col min="14" max="14" width="17.28515625" bestFit="1" customWidth="1"/>
    <col min="15" max="15" width="25.140625" customWidth="1"/>
    <col min="16" max="17" width="11.7109375" hidden="1" customWidth="1"/>
  </cols>
  <sheetData>
    <row r="1" spans="1:16" x14ac:dyDescent="0.25">
      <c r="A1" s="201"/>
      <c r="C1" s="202"/>
      <c r="D1" s="202" t="s">
        <v>655</v>
      </c>
      <c r="E1" s="202"/>
      <c r="F1" s="202"/>
      <c r="G1" s="202"/>
      <c r="H1" s="202"/>
      <c r="I1" s="202"/>
      <c r="J1" s="202"/>
      <c r="K1" s="202"/>
      <c r="L1" s="202"/>
      <c r="M1" s="202"/>
      <c r="N1" s="201"/>
    </row>
    <row r="2" spans="1:16" ht="15.75" thickBot="1" x14ac:dyDescent="0.3">
      <c r="A2" s="202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O2" s="201" t="s">
        <v>532</v>
      </c>
    </row>
    <row r="3" spans="1:16" ht="15.75" thickBot="1" x14ac:dyDescent="0.3">
      <c r="A3" s="338" t="s">
        <v>533</v>
      </c>
      <c r="B3" s="339"/>
      <c r="C3" s="340" t="s">
        <v>534</v>
      </c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2"/>
      <c r="O3" s="203"/>
    </row>
    <row r="4" spans="1:16" ht="60" customHeight="1" thickBot="1" x14ac:dyDescent="0.3">
      <c r="A4" s="204" t="s">
        <v>535</v>
      </c>
      <c r="B4" s="205" t="s">
        <v>536</v>
      </c>
      <c r="C4" s="206" t="s">
        <v>537</v>
      </c>
      <c r="D4" s="207" t="s">
        <v>538</v>
      </c>
      <c r="E4" s="207" t="s">
        <v>539</v>
      </c>
      <c r="F4" s="207" t="s">
        <v>540</v>
      </c>
      <c r="G4" s="207" t="s">
        <v>541</v>
      </c>
      <c r="H4" s="207" t="s">
        <v>542</v>
      </c>
      <c r="I4" s="207" t="s">
        <v>543</v>
      </c>
      <c r="J4" s="207" t="s">
        <v>544</v>
      </c>
      <c r="K4" s="207" t="s">
        <v>545</v>
      </c>
      <c r="L4" s="208" t="s">
        <v>546</v>
      </c>
      <c r="M4" s="207" t="s">
        <v>547</v>
      </c>
      <c r="N4" s="209" t="s">
        <v>548</v>
      </c>
      <c r="O4" s="210" t="s">
        <v>537</v>
      </c>
    </row>
    <row r="5" spans="1:16" ht="22.5" customHeight="1" x14ac:dyDescent="0.25">
      <c r="A5" s="211" t="s">
        <v>549</v>
      </c>
      <c r="B5" s="212">
        <v>665251641</v>
      </c>
      <c r="C5" s="213" t="s">
        <v>46</v>
      </c>
      <c r="D5" s="214">
        <f>324719320-D7-D8-D10-D13-D15</f>
        <v>272218120</v>
      </c>
      <c r="E5" s="214">
        <f>54203038-E7-E8-E10-E13-E15</f>
        <v>45434000</v>
      </c>
      <c r="F5" s="214">
        <f>310360060-F7-F8-F13-F15+700000-15300000-800000</f>
        <v>126093760</v>
      </c>
      <c r="G5" s="214">
        <v>200000</v>
      </c>
      <c r="H5" s="214">
        <f>152382162-42644230-5000000</f>
        <v>104737932</v>
      </c>
      <c r="I5" s="214">
        <f>2845000</f>
        <v>2845000</v>
      </c>
      <c r="J5" s="214"/>
      <c r="K5" s="214">
        <v>15900000</v>
      </c>
      <c r="L5" s="214">
        <f>258434970-L14-L15-L16+1000000+5000000-700000-1012000</f>
        <v>259822845</v>
      </c>
      <c r="M5" s="215">
        <v>2200000</v>
      </c>
      <c r="N5" s="214">
        <f>SUM(D5:M5)</f>
        <v>829451657</v>
      </c>
      <c r="O5" s="216" t="s">
        <v>46</v>
      </c>
    </row>
    <row r="6" spans="1:16" ht="33.75" customHeight="1" x14ac:dyDescent="0.25">
      <c r="A6" s="211" t="s">
        <v>550</v>
      </c>
      <c r="B6" s="217">
        <v>128979330</v>
      </c>
      <c r="C6" s="218"/>
      <c r="D6" s="219"/>
      <c r="E6" s="219"/>
      <c r="F6" s="219"/>
      <c r="G6" s="219"/>
      <c r="H6" s="219"/>
      <c r="I6" s="219"/>
      <c r="J6" s="219"/>
      <c r="K6" s="219"/>
      <c r="L6" s="219"/>
      <c r="M6" s="220"/>
      <c r="N6" s="219"/>
      <c r="O6" s="221"/>
    </row>
    <row r="7" spans="1:16" ht="30" x14ac:dyDescent="0.25">
      <c r="A7" s="222" t="s">
        <v>551</v>
      </c>
      <c r="B7" s="217">
        <f>1207184625+2000000</f>
        <v>1209184625</v>
      </c>
      <c r="C7" s="223" t="s">
        <v>552</v>
      </c>
      <c r="D7" s="224">
        <v>1141000</v>
      </c>
      <c r="E7" s="225">
        <v>191000</v>
      </c>
      <c r="F7" s="226">
        <v>152979100</v>
      </c>
      <c r="G7" s="226"/>
      <c r="H7" s="226">
        <v>42644230</v>
      </c>
      <c r="I7" s="226"/>
      <c r="J7" s="226"/>
      <c r="K7" s="226"/>
      <c r="L7" s="226"/>
      <c r="M7" s="225"/>
      <c r="N7" s="226">
        <f t="shared" ref="N7:N16" si="0">SUM(D7:M7)</f>
        <v>196955330</v>
      </c>
      <c r="O7" s="227" t="s">
        <v>552</v>
      </c>
    </row>
    <row r="8" spans="1:16" ht="44.25" customHeight="1" x14ac:dyDescent="0.25">
      <c r="A8" s="211" t="s">
        <v>656</v>
      </c>
      <c r="B8" s="217">
        <v>7600000</v>
      </c>
      <c r="C8" s="223" t="s">
        <v>553</v>
      </c>
      <c r="D8" s="224">
        <v>1033000</v>
      </c>
      <c r="E8" s="224">
        <v>173000</v>
      </c>
      <c r="F8" s="226">
        <v>5500000</v>
      </c>
      <c r="G8" s="226"/>
      <c r="H8" s="226"/>
      <c r="I8" s="226"/>
      <c r="J8" s="226"/>
      <c r="K8" s="226"/>
      <c r="L8" s="226"/>
      <c r="M8" s="225"/>
      <c r="N8" s="226">
        <f t="shared" si="0"/>
        <v>6706000</v>
      </c>
      <c r="O8" s="227" t="s">
        <v>553</v>
      </c>
    </row>
    <row r="9" spans="1:16" ht="21.75" customHeight="1" x14ac:dyDescent="0.25">
      <c r="A9" s="222" t="s">
        <v>554</v>
      </c>
      <c r="B9" s="217">
        <v>60700000</v>
      </c>
      <c r="C9" s="223" t="s">
        <v>555</v>
      </c>
      <c r="D9" s="224"/>
      <c r="E9" s="224"/>
      <c r="F9" s="226"/>
      <c r="G9" s="226"/>
      <c r="H9" s="226"/>
      <c r="I9" s="226"/>
      <c r="J9" s="226"/>
      <c r="K9" s="226">
        <v>60700000</v>
      </c>
      <c r="L9" s="226"/>
      <c r="M9" s="225"/>
      <c r="N9" s="226">
        <f t="shared" si="0"/>
        <v>60700000</v>
      </c>
      <c r="O9" s="227"/>
    </row>
    <row r="10" spans="1:16" ht="18" customHeight="1" x14ac:dyDescent="0.25">
      <c r="A10" s="222"/>
      <c r="B10" s="217"/>
      <c r="C10" s="223" t="s">
        <v>556</v>
      </c>
      <c r="D10" s="224">
        <v>1016000</v>
      </c>
      <c r="E10" s="224">
        <v>170000</v>
      </c>
      <c r="F10" s="226"/>
      <c r="G10" s="226">
        <v>10000000</v>
      </c>
      <c r="H10" s="226"/>
      <c r="I10" s="226"/>
      <c r="J10" s="226"/>
      <c r="K10" s="226"/>
      <c r="L10" s="228"/>
      <c r="M10" s="225"/>
      <c r="N10" s="226">
        <f t="shared" si="0"/>
        <v>11186000</v>
      </c>
      <c r="O10" s="227" t="s">
        <v>556</v>
      </c>
    </row>
    <row r="11" spans="1:16" ht="30" x14ac:dyDescent="0.25">
      <c r="A11" s="229"/>
      <c r="B11" s="217"/>
      <c r="C11" s="223" t="s">
        <v>557</v>
      </c>
      <c r="D11" s="226"/>
      <c r="E11" s="226"/>
      <c r="F11" s="226"/>
      <c r="G11" s="226"/>
      <c r="H11" s="226"/>
      <c r="I11" s="226"/>
      <c r="J11" s="226">
        <f>10000000+10000000</f>
        <v>20000000</v>
      </c>
      <c r="K11" s="226"/>
      <c r="L11" s="226"/>
      <c r="M11" s="225"/>
      <c r="N11" s="226">
        <f t="shared" si="0"/>
        <v>20000000</v>
      </c>
      <c r="O11" s="227" t="s">
        <v>557</v>
      </c>
    </row>
    <row r="12" spans="1:16" ht="24" customHeight="1" x14ac:dyDescent="0.25">
      <c r="A12" s="222"/>
      <c r="B12" s="230"/>
      <c r="C12" s="223" t="s">
        <v>558</v>
      </c>
      <c r="D12" s="226"/>
      <c r="E12" s="226"/>
      <c r="F12" s="226"/>
      <c r="G12" s="226"/>
      <c r="H12" s="226"/>
      <c r="I12" s="226">
        <v>3000000</v>
      </c>
      <c r="J12" s="226"/>
      <c r="K12" s="226"/>
      <c r="L12" s="226"/>
      <c r="M12" s="225"/>
      <c r="N12" s="226">
        <f t="shared" si="0"/>
        <v>3000000</v>
      </c>
      <c r="O12" s="227" t="s">
        <v>558</v>
      </c>
    </row>
    <row r="13" spans="1:16" ht="45" x14ac:dyDescent="0.25">
      <c r="A13" s="229" t="s">
        <v>559</v>
      </c>
      <c r="B13" s="230">
        <v>48413838</v>
      </c>
      <c r="C13" s="223" t="s">
        <v>560</v>
      </c>
      <c r="D13" s="224">
        <f>33996000+3515200</f>
        <v>37511200</v>
      </c>
      <c r="E13" s="224">
        <f>5678000+587038</f>
        <v>6265038</v>
      </c>
      <c r="F13" s="226">
        <v>4637600</v>
      </c>
      <c r="G13" s="226"/>
      <c r="H13" s="226"/>
      <c r="I13" s="226"/>
      <c r="J13" s="226"/>
      <c r="K13" s="226"/>
      <c r="L13" s="226"/>
      <c r="M13" s="225"/>
      <c r="N13" s="226">
        <f t="shared" si="0"/>
        <v>48413838</v>
      </c>
      <c r="O13" s="227" t="s">
        <v>560</v>
      </c>
    </row>
    <row r="14" spans="1:16" x14ac:dyDescent="0.25">
      <c r="A14" s="222"/>
      <c r="B14" s="231"/>
      <c r="C14" s="223"/>
      <c r="D14" s="232"/>
      <c r="E14" s="232"/>
      <c r="F14" s="233"/>
      <c r="G14" s="233"/>
      <c r="H14" s="233"/>
      <c r="I14" s="233"/>
      <c r="J14" s="233"/>
      <c r="K14" s="233"/>
      <c r="L14" s="233"/>
      <c r="M14" s="234"/>
      <c r="N14" s="226">
        <f t="shared" si="0"/>
        <v>0</v>
      </c>
      <c r="O14" s="227"/>
    </row>
    <row r="15" spans="1:16" ht="41.25" customHeight="1" x14ac:dyDescent="0.25">
      <c r="A15" s="235" t="s">
        <v>561</v>
      </c>
      <c r="B15" s="231">
        <v>22419725</v>
      </c>
      <c r="C15" s="236" t="s">
        <v>562</v>
      </c>
      <c r="D15" s="336">
        <v>11800000</v>
      </c>
      <c r="E15" s="336">
        <v>1970000</v>
      </c>
      <c r="F15" s="233">
        <f>5730400+19200</f>
        <v>5749600</v>
      </c>
      <c r="G15" s="233"/>
      <c r="H15" s="233"/>
      <c r="I15" s="233"/>
      <c r="J15" s="233"/>
      <c r="K15" s="233"/>
      <c r="L15" s="233">
        <v>2900125</v>
      </c>
      <c r="M15" s="234"/>
      <c r="N15" s="233">
        <f t="shared" si="0"/>
        <v>22419725</v>
      </c>
      <c r="O15" s="237" t="s">
        <v>562</v>
      </c>
      <c r="P15" s="238">
        <f>B15-N15</f>
        <v>0</v>
      </c>
    </row>
    <row r="16" spans="1:16" ht="13.5" customHeight="1" thickBot="1" x14ac:dyDescent="0.3">
      <c r="A16" s="222"/>
      <c r="B16" s="231"/>
      <c r="C16" s="239"/>
      <c r="D16" s="240"/>
      <c r="E16" s="240"/>
      <c r="F16" s="241"/>
      <c r="G16" s="241"/>
      <c r="H16" s="241"/>
      <c r="I16" s="241"/>
      <c r="J16" s="241"/>
      <c r="K16" s="241"/>
      <c r="L16" s="241"/>
      <c r="M16" s="242"/>
      <c r="N16" s="241">
        <f t="shared" si="0"/>
        <v>0</v>
      </c>
      <c r="O16" s="243"/>
      <c r="P16" s="238"/>
    </row>
    <row r="17" spans="1:17" ht="18" customHeight="1" thickBot="1" x14ac:dyDescent="0.3">
      <c r="A17" s="222"/>
      <c r="B17" s="244"/>
      <c r="C17" s="245" t="s">
        <v>563</v>
      </c>
      <c r="D17" s="246">
        <f t="shared" ref="D17:N17" si="1">SUM(D5:D15)+D16</f>
        <v>324719320</v>
      </c>
      <c r="E17" s="246">
        <f t="shared" si="1"/>
        <v>54203038</v>
      </c>
      <c r="F17" s="246">
        <f t="shared" si="1"/>
        <v>294960060</v>
      </c>
      <c r="G17" s="246">
        <f t="shared" si="1"/>
        <v>10200000</v>
      </c>
      <c r="H17" s="246">
        <f t="shared" si="1"/>
        <v>147382162</v>
      </c>
      <c r="I17" s="246">
        <f t="shared" si="1"/>
        <v>5845000</v>
      </c>
      <c r="J17" s="246">
        <f t="shared" si="1"/>
        <v>20000000</v>
      </c>
      <c r="K17" s="246">
        <f t="shared" si="1"/>
        <v>76600000</v>
      </c>
      <c r="L17" s="246">
        <f t="shared" si="1"/>
        <v>262722970</v>
      </c>
      <c r="M17" s="246">
        <f t="shared" si="1"/>
        <v>2200000</v>
      </c>
      <c r="N17" s="246">
        <f t="shared" si="1"/>
        <v>1198832550</v>
      </c>
      <c r="O17" s="247" t="s">
        <v>563</v>
      </c>
      <c r="P17" s="238"/>
    </row>
    <row r="18" spans="1:17" ht="28.5" customHeight="1" x14ac:dyDescent="0.25">
      <c r="A18" s="211" t="s">
        <v>564</v>
      </c>
      <c r="B18" s="337">
        <f>4000000+4020000+29000000+3000000+2255000</f>
        <v>42275000</v>
      </c>
      <c r="C18" s="248" t="s">
        <v>565</v>
      </c>
      <c r="D18" s="219">
        <f>41000000+23800000</f>
        <v>64800000</v>
      </c>
      <c r="E18" s="219">
        <f>7600000+3950000</f>
        <v>11550000</v>
      </c>
      <c r="F18" s="219">
        <f>90636000+15300000+800000</f>
        <v>106736000</v>
      </c>
      <c r="G18" s="219"/>
      <c r="H18" s="219"/>
      <c r="I18" s="219"/>
      <c r="J18" s="219"/>
      <c r="K18" s="219"/>
      <c r="L18" s="219">
        <v>3000000</v>
      </c>
      <c r="M18" s="219"/>
      <c r="N18" s="219">
        <f>SUM(D18:M18)</f>
        <v>186086000</v>
      </c>
      <c r="O18" s="249" t="s">
        <v>565</v>
      </c>
    </row>
    <row r="19" spans="1:17" ht="41.25" customHeight="1" x14ac:dyDescent="0.25">
      <c r="A19" s="229" t="s">
        <v>566</v>
      </c>
      <c r="B19" s="244">
        <f>235388000+71029000+158</f>
        <v>306417158</v>
      </c>
      <c r="C19" s="248" t="s">
        <v>565</v>
      </c>
      <c r="D19" s="226">
        <v>262700158</v>
      </c>
      <c r="E19" s="226">
        <v>43717000</v>
      </c>
      <c r="F19" s="226"/>
      <c r="G19" s="226"/>
      <c r="H19" s="226"/>
      <c r="I19" s="226"/>
      <c r="J19" s="226"/>
      <c r="K19" s="226"/>
      <c r="L19" s="226"/>
      <c r="M19" s="226"/>
      <c r="N19" s="219">
        <f>SUM(D19:M19)</f>
        <v>306417158</v>
      </c>
      <c r="O19" s="249" t="s">
        <v>565</v>
      </c>
      <c r="P19" s="238">
        <f>N19-B19</f>
        <v>0</v>
      </c>
    </row>
    <row r="20" spans="1:17" ht="47.25" customHeight="1" x14ac:dyDescent="0.25">
      <c r="A20" s="229" t="s">
        <v>567</v>
      </c>
      <c r="B20" s="244">
        <v>24890031</v>
      </c>
      <c r="C20" s="250" t="s">
        <v>568</v>
      </c>
      <c r="D20" s="251">
        <v>18000000</v>
      </c>
      <c r="E20" s="251">
        <v>3000000</v>
      </c>
      <c r="F20" s="226">
        <v>3890031</v>
      </c>
      <c r="G20" s="226"/>
      <c r="H20" s="226"/>
      <c r="I20" s="226"/>
      <c r="J20" s="226"/>
      <c r="K20" s="226"/>
      <c r="L20" s="226"/>
      <c r="M20" s="226"/>
      <c r="N20" s="219">
        <f>SUM(D20:M20)</f>
        <v>24890031</v>
      </c>
      <c r="O20" s="227" t="s">
        <v>568</v>
      </c>
      <c r="P20" s="238">
        <f>N20-B20</f>
        <v>0</v>
      </c>
      <c r="Q20" s="238">
        <f>B20-N20</f>
        <v>0</v>
      </c>
    </row>
    <row r="21" spans="1:17" ht="30.75" customHeight="1" x14ac:dyDescent="0.25">
      <c r="A21" s="229"/>
      <c r="B21" s="244"/>
      <c r="C21" s="252" t="s">
        <v>569</v>
      </c>
      <c r="D21" s="253"/>
      <c r="E21" s="253"/>
      <c r="F21" s="233">
        <f>24775000-3890031</f>
        <v>20884969</v>
      </c>
      <c r="G21" s="233"/>
      <c r="H21" s="233"/>
      <c r="I21" s="233">
        <v>4500000</v>
      </c>
      <c r="J21" s="233"/>
      <c r="K21" s="233"/>
      <c r="L21" s="233">
        <v>300000</v>
      </c>
      <c r="M21" s="233"/>
      <c r="N21" s="219">
        <f>SUM(D21:M21)</f>
        <v>25684969</v>
      </c>
      <c r="O21" s="254" t="s">
        <v>569</v>
      </c>
      <c r="P21" s="238"/>
      <c r="Q21" s="238"/>
    </row>
    <row r="22" spans="1:17" ht="42" customHeight="1" thickBot="1" x14ac:dyDescent="0.3">
      <c r="A22" s="229" t="s">
        <v>570</v>
      </c>
      <c r="B22" s="244">
        <v>29912355</v>
      </c>
      <c r="C22" s="252" t="s">
        <v>569</v>
      </c>
      <c r="D22" s="253">
        <v>25630355</v>
      </c>
      <c r="E22" s="253">
        <v>4282000</v>
      </c>
      <c r="F22" s="233"/>
      <c r="G22" s="233"/>
      <c r="H22" s="233"/>
      <c r="I22" s="233"/>
      <c r="J22" s="233"/>
      <c r="K22" s="233"/>
      <c r="L22" s="233"/>
      <c r="M22" s="233"/>
      <c r="N22" s="219">
        <f>SUM(D22:M22)</f>
        <v>29912355</v>
      </c>
      <c r="O22" s="254" t="s">
        <v>569</v>
      </c>
      <c r="P22" s="238">
        <f>N22-B22</f>
        <v>0</v>
      </c>
    </row>
    <row r="23" spans="1:17" ht="24" customHeight="1" thickBot="1" x14ac:dyDescent="0.3">
      <c r="A23" s="255"/>
      <c r="B23" s="256"/>
      <c r="C23" s="257" t="s">
        <v>571</v>
      </c>
      <c r="D23" s="258">
        <f>SUM(D18:D22)</f>
        <v>371130513</v>
      </c>
      <c r="E23" s="258">
        <f t="shared" ref="E23:N23" si="2">SUM(E18:E22)</f>
        <v>62549000</v>
      </c>
      <c r="F23" s="258">
        <f t="shared" si="2"/>
        <v>131511000</v>
      </c>
      <c r="G23" s="258">
        <f t="shared" si="2"/>
        <v>0</v>
      </c>
      <c r="H23" s="258">
        <f t="shared" si="2"/>
        <v>0</v>
      </c>
      <c r="I23" s="258">
        <f t="shared" si="2"/>
        <v>4500000</v>
      </c>
      <c r="J23" s="258">
        <f t="shared" si="2"/>
        <v>0</v>
      </c>
      <c r="K23" s="258">
        <f t="shared" si="2"/>
        <v>0</v>
      </c>
      <c r="L23" s="258">
        <f t="shared" si="2"/>
        <v>3300000</v>
      </c>
      <c r="M23" s="258">
        <f t="shared" si="2"/>
        <v>0</v>
      </c>
      <c r="N23" s="258">
        <f t="shared" si="2"/>
        <v>572990513</v>
      </c>
      <c r="O23" s="259" t="s">
        <v>571</v>
      </c>
      <c r="P23" s="238"/>
    </row>
    <row r="24" spans="1:17" ht="18" customHeight="1" thickBot="1" x14ac:dyDescent="0.3">
      <c r="A24" s="229"/>
      <c r="B24" s="244"/>
      <c r="C24" s="260" t="s">
        <v>572</v>
      </c>
      <c r="D24" s="261">
        <v>13937755</v>
      </c>
      <c r="E24" s="261">
        <v>2310905</v>
      </c>
      <c r="F24" s="262">
        <v>47283709</v>
      </c>
      <c r="G24" s="261"/>
      <c r="H24" s="261"/>
      <c r="I24" s="261"/>
      <c r="J24" s="261"/>
      <c r="K24" s="261"/>
      <c r="L24" s="261"/>
      <c r="M24" s="261"/>
      <c r="N24" s="261">
        <f>SUM(D24:M24)</f>
        <v>63532369</v>
      </c>
      <c r="O24" s="263" t="s">
        <v>572</v>
      </c>
      <c r="P24" s="238">
        <f>N24-B24</f>
        <v>63532369</v>
      </c>
    </row>
    <row r="25" spans="1:17" ht="24.75" customHeight="1" thickBot="1" x14ac:dyDescent="0.3">
      <c r="A25" s="229"/>
      <c r="B25" s="244"/>
      <c r="C25" s="257" t="s">
        <v>573</v>
      </c>
      <c r="D25" s="264">
        <f>D24</f>
        <v>13937755</v>
      </c>
      <c r="E25" s="264">
        <f t="shared" ref="E25:N25" si="3">E24</f>
        <v>2310905</v>
      </c>
      <c r="F25" s="264">
        <f t="shared" si="3"/>
        <v>47283709</v>
      </c>
      <c r="G25" s="264">
        <f t="shared" si="3"/>
        <v>0</v>
      </c>
      <c r="H25" s="264">
        <f t="shared" si="3"/>
        <v>0</v>
      </c>
      <c r="I25" s="264">
        <f t="shared" si="3"/>
        <v>0</v>
      </c>
      <c r="J25" s="264">
        <f t="shared" si="3"/>
        <v>0</v>
      </c>
      <c r="K25" s="264">
        <f t="shared" si="3"/>
        <v>0</v>
      </c>
      <c r="L25" s="264">
        <f t="shared" si="3"/>
        <v>0</v>
      </c>
      <c r="M25" s="264">
        <f t="shared" si="3"/>
        <v>0</v>
      </c>
      <c r="N25" s="264">
        <f t="shared" si="3"/>
        <v>63532369</v>
      </c>
      <c r="O25" s="259" t="s">
        <v>573</v>
      </c>
      <c r="P25" s="238"/>
    </row>
    <row r="26" spans="1:17" ht="16.5" customHeight="1" thickBot="1" x14ac:dyDescent="0.3">
      <c r="A26" s="222"/>
      <c r="B26" s="244"/>
      <c r="C26" s="266" t="s">
        <v>574</v>
      </c>
      <c r="D26" s="261">
        <v>48550000</v>
      </c>
      <c r="E26" s="261">
        <v>8060000</v>
      </c>
      <c r="F26" s="261">
        <f>86267400-3000000</f>
        <v>83267400</v>
      </c>
      <c r="G26" s="261">
        <f>'[3]Tabela nr.1(funksionet)'!I44</f>
        <v>0</v>
      </c>
      <c r="H26" s="261">
        <f>'[3]Tabela nr.1(funksionet)'!J44</f>
        <v>0</v>
      </c>
      <c r="I26" s="261">
        <f>'[3]Tabela nr.1(funksionet)'!K44</f>
        <v>0</v>
      </c>
      <c r="J26" s="261">
        <f>'[3]Tabela nr.1(funksionet)'!L44</f>
        <v>0</v>
      </c>
      <c r="K26" s="261">
        <f>'[3]Tabela nr.1(funksionet)'!M44</f>
        <v>0</v>
      </c>
      <c r="L26" s="261">
        <v>8970000</v>
      </c>
      <c r="M26" s="261">
        <f>'[3]Tabela nr.1(funksionet)'!O44</f>
        <v>0</v>
      </c>
      <c r="N26" s="261">
        <f>SUM(D26:M26)</f>
        <v>148847400</v>
      </c>
      <c r="O26" s="270" t="s">
        <v>574</v>
      </c>
      <c r="P26" s="238">
        <f>N26-B26</f>
        <v>148847400</v>
      </c>
    </row>
    <row r="27" spans="1:17" ht="20.25" customHeight="1" thickBot="1" x14ac:dyDescent="0.3">
      <c r="A27" s="222"/>
      <c r="B27" s="244"/>
      <c r="C27" s="257" t="s">
        <v>575</v>
      </c>
      <c r="D27" s="264">
        <f>D26</f>
        <v>48550000</v>
      </c>
      <c r="E27" s="264">
        <f t="shared" ref="E27:N27" si="4">E26</f>
        <v>8060000</v>
      </c>
      <c r="F27" s="264">
        <f t="shared" si="4"/>
        <v>83267400</v>
      </c>
      <c r="G27" s="264">
        <f t="shared" si="4"/>
        <v>0</v>
      </c>
      <c r="H27" s="264">
        <f t="shared" si="4"/>
        <v>0</v>
      </c>
      <c r="I27" s="264">
        <f t="shared" si="4"/>
        <v>0</v>
      </c>
      <c r="J27" s="264">
        <f t="shared" si="4"/>
        <v>0</v>
      </c>
      <c r="K27" s="264">
        <f t="shared" si="4"/>
        <v>0</v>
      </c>
      <c r="L27" s="264">
        <f t="shared" si="4"/>
        <v>8970000</v>
      </c>
      <c r="M27" s="264">
        <f t="shared" si="4"/>
        <v>0</v>
      </c>
      <c r="N27" s="264">
        <f t="shared" si="4"/>
        <v>148847400</v>
      </c>
      <c r="O27" s="259" t="s">
        <v>575</v>
      </c>
      <c r="P27" s="238"/>
    </row>
    <row r="28" spans="1:17" ht="27.75" customHeight="1" x14ac:dyDescent="0.25">
      <c r="A28" s="265"/>
      <c r="B28" s="244"/>
      <c r="C28" s="248" t="s">
        <v>576</v>
      </c>
      <c r="D28" s="219">
        <f>298940840+11485664</f>
        <v>310426504</v>
      </c>
      <c r="E28" s="219">
        <f>49830971+1918106</f>
        <v>51749077</v>
      </c>
      <c r="F28" s="219">
        <f>126115067+50000000</f>
        <v>176115067</v>
      </c>
      <c r="G28" s="219"/>
      <c r="H28" s="219"/>
      <c r="I28" s="219"/>
      <c r="J28" s="219"/>
      <c r="K28" s="219"/>
      <c r="L28" s="219">
        <v>18020000</v>
      </c>
      <c r="M28" s="219"/>
      <c r="N28" s="219">
        <f>SUM(D28:M28)</f>
        <v>556310648</v>
      </c>
      <c r="O28" s="249" t="s">
        <v>576</v>
      </c>
      <c r="P28" s="238">
        <f>N28-B28</f>
        <v>556310648</v>
      </c>
    </row>
    <row r="29" spans="1:17" ht="30" x14ac:dyDescent="0.25">
      <c r="A29" s="222" t="s">
        <v>577</v>
      </c>
      <c r="B29" s="244">
        <v>8600746</v>
      </c>
      <c r="C29" s="250" t="s">
        <v>578</v>
      </c>
      <c r="D29" s="226">
        <v>7426945</v>
      </c>
      <c r="E29" s="226">
        <f>1174055-254</f>
        <v>1173801</v>
      </c>
      <c r="F29" s="226"/>
      <c r="G29" s="226"/>
      <c r="H29" s="226"/>
      <c r="I29" s="226"/>
      <c r="J29" s="226"/>
      <c r="K29" s="226"/>
      <c r="L29" s="226"/>
      <c r="M29" s="226"/>
      <c r="N29" s="219">
        <f>SUM(D29:M29)</f>
        <v>8600746</v>
      </c>
      <c r="O29" s="227" t="s">
        <v>578</v>
      </c>
      <c r="P29" s="238">
        <f>N29-B29</f>
        <v>0</v>
      </c>
    </row>
    <row r="30" spans="1:17" x14ac:dyDescent="0.25">
      <c r="A30" s="222"/>
      <c r="B30" s="244"/>
      <c r="C30" s="250" t="s">
        <v>578</v>
      </c>
      <c r="D30" s="233">
        <f>8854176-D29</f>
        <v>1427231</v>
      </c>
      <c r="E30" s="233">
        <f>1478647-E29</f>
        <v>304846</v>
      </c>
      <c r="F30" s="233"/>
      <c r="G30" s="233"/>
      <c r="H30" s="233"/>
      <c r="I30" s="233"/>
      <c r="J30" s="233"/>
      <c r="K30" s="233"/>
      <c r="L30" s="233"/>
      <c r="M30" s="233"/>
      <c r="N30" s="219">
        <f>SUM(D30:M30)</f>
        <v>1732077</v>
      </c>
      <c r="O30" s="254"/>
      <c r="P30" s="238"/>
    </row>
    <row r="31" spans="1:17" ht="39" customHeight="1" thickBot="1" x14ac:dyDescent="0.3">
      <c r="A31" s="222" t="s">
        <v>579</v>
      </c>
      <c r="B31" s="244">
        <v>59678054</v>
      </c>
      <c r="C31" s="252" t="s">
        <v>580</v>
      </c>
      <c r="D31" s="233">
        <v>20705560</v>
      </c>
      <c r="E31" s="233">
        <v>3457829</v>
      </c>
      <c r="F31" s="233">
        <f>35514433+232</f>
        <v>35514665</v>
      </c>
      <c r="G31" s="233"/>
      <c r="H31" s="233"/>
      <c r="I31" s="233"/>
      <c r="J31" s="233"/>
      <c r="K31" s="233"/>
      <c r="L31" s="233"/>
      <c r="M31" s="233"/>
      <c r="N31" s="219">
        <f>SUM(D31:M31)</f>
        <v>59678054</v>
      </c>
      <c r="O31" s="254" t="s">
        <v>580</v>
      </c>
      <c r="P31" s="238">
        <f>N31-B31</f>
        <v>0</v>
      </c>
    </row>
    <row r="32" spans="1:17" ht="18.75" customHeight="1" thickBot="1" x14ac:dyDescent="0.3">
      <c r="A32" s="222"/>
      <c r="B32" s="244"/>
      <c r="C32" s="257" t="s">
        <v>581</v>
      </c>
      <c r="D32" s="264">
        <f>SUM(D28:D31)</f>
        <v>339986240</v>
      </c>
      <c r="E32" s="264">
        <f t="shared" ref="E32:N32" si="5">SUM(E28:E31)</f>
        <v>56685553</v>
      </c>
      <c r="F32" s="264">
        <f t="shared" si="5"/>
        <v>211629732</v>
      </c>
      <c r="G32" s="264">
        <f t="shared" si="5"/>
        <v>0</v>
      </c>
      <c r="H32" s="264">
        <f t="shared" si="5"/>
        <v>0</v>
      </c>
      <c r="I32" s="264">
        <f t="shared" si="5"/>
        <v>0</v>
      </c>
      <c r="J32" s="264">
        <f t="shared" si="5"/>
        <v>0</v>
      </c>
      <c r="K32" s="264">
        <f t="shared" si="5"/>
        <v>0</v>
      </c>
      <c r="L32" s="264">
        <f t="shared" si="5"/>
        <v>18020000</v>
      </c>
      <c r="M32" s="264">
        <f t="shared" si="5"/>
        <v>0</v>
      </c>
      <c r="N32" s="264">
        <f t="shared" si="5"/>
        <v>626321525</v>
      </c>
      <c r="O32" s="259" t="s">
        <v>581</v>
      </c>
      <c r="P32" s="238"/>
    </row>
    <row r="33" spans="1:23" ht="23.45" customHeight="1" thickBot="1" x14ac:dyDescent="0.3">
      <c r="A33" s="265" t="s">
        <v>582</v>
      </c>
      <c r="B33" s="244"/>
      <c r="C33" s="266" t="s">
        <v>583</v>
      </c>
      <c r="D33" s="267">
        <v>438000</v>
      </c>
      <c r="E33" s="268">
        <v>73146</v>
      </c>
      <c r="F33" s="269">
        <v>550000</v>
      </c>
      <c r="G33" s="261"/>
      <c r="H33" s="261"/>
      <c r="I33" s="261"/>
      <c r="J33" s="261"/>
      <c r="K33" s="261"/>
      <c r="L33" s="261"/>
      <c r="M33" s="261"/>
      <c r="N33" s="261">
        <f>SUM(D33:M33)</f>
        <v>1061146</v>
      </c>
      <c r="O33" s="270" t="s">
        <v>583</v>
      </c>
      <c r="P33" s="238">
        <f>N33-B33</f>
        <v>1061146</v>
      </c>
    </row>
    <row r="34" spans="1:23" ht="23.45" customHeight="1" thickBot="1" x14ac:dyDescent="0.3">
      <c r="A34" s="265"/>
      <c r="B34" s="244"/>
      <c r="C34" s="271" t="s">
        <v>584</v>
      </c>
      <c r="D34" s="264">
        <f>D33</f>
        <v>438000</v>
      </c>
      <c r="E34" s="264">
        <f t="shared" ref="E34:N34" si="6">E33</f>
        <v>73146</v>
      </c>
      <c r="F34" s="264">
        <f t="shared" si="6"/>
        <v>550000</v>
      </c>
      <c r="G34" s="264">
        <f t="shared" si="6"/>
        <v>0</v>
      </c>
      <c r="H34" s="264">
        <f t="shared" si="6"/>
        <v>0</v>
      </c>
      <c r="I34" s="264">
        <f t="shared" si="6"/>
        <v>0</v>
      </c>
      <c r="J34" s="264">
        <f t="shared" si="6"/>
        <v>0</v>
      </c>
      <c r="K34" s="264">
        <f t="shared" si="6"/>
        <v>0</v>
      </c>
      <c r="L34" s="264">
        <f t="shared" si="6"/>
        <v>0</v>
      </c>
      <c r="M34" s="264">
        <f t="shared" si="6"/>
        <v>0</v>
      </c>
      <c r="N34" s="264">
        <f t="shared" si="6"/>
        <v>1061146</v>
      </c>
      <c r="O34" s="272" t="s">
        <v>584</v>
      </c>
      <c r="P34" s="238"/>
    </row>
    <row r="35" spans="1:23" ht="29.45" customHeight="1" thickBot="1" x14ac:dyDescent="0.3">
      <c r="A35" s="222" t="s">
        <v>657</v>
      </c>
      <c r="B35" s="273">
        <v>150000</v>
      </c>
      <c r="C35" s="266" t="s">
        <v>585</v>
      </c>
      <c r="D35" s="261">
        <v>420000</v>
      </c>
      <c r="E35" s="261">
        <v>81600</v>
      </c>
      <c r="F35" s="261">
        <v>985000</v>
      </c>
      <c r="G35" s="261"/>
      <c r="H35" s="261"/>
      <c r="I35" s="261"/>
      <c r="J35" s="261"/>
      <c r="K35" s="261"/>
      <c r="L35" s="261"/>
      <c r="M35" s="261"/>
      <c r="N35" s="261">
        <f>SUM(D35:M35)</f>
        <v>1486600</v>
      </c>
      <c r="O35" s="270" t="s">
        <v>585</v>
      </c>
      <c r="P35" s="238">
        <f>N35-B35</f>
        <v>1336600</v>
      </c>
    </row>
    <row r="36" spans="1:23" ht="24.75" customHeight="1" thickBot="1" x14ac:dyDescent="0.3">
      <c r="A36" s="222"/>
      <c r="B36" s="273"/>
      <c r="C36" s="271" t="s">
        <v>586</v>
      </c>
      <c r="D36" s="264">
        <f>D35</f>
        <v>420000</v>
      </c>
      <c r="E36" s="264">
        <f t="shared" ref="E36:N36" si="7">E35</f>
        <v>81600</v>
      </c>
      <c r="F36" s="264">
        <f t="shared" si="7"/>
        <v>985000</v>
      </c>
      <c r="G36" s="264">
        <f t="shared" si="7"/>
        <v>0</v>
      </c>
      <c r="H36" s="264">
        <f t="shared" si="7"/>
        <v>0</v>
      </c>
      <c r="I36" s="264">
        <f t="shared" si="7"/>
        <v>0</v>
      </c>
      <c r="J36" s="264">
        <f t="shared" si="7"/>
        <v>0</v>
      </c>
      <c r="K36" s="264">
        <f t="shared" si="7"/>
        <v>0</v>
      </c>
      <c r="L36" s="264">
        <f t="shared" si="7"/>
        <v>0</v>
      </c>
      <c r="M36" s="264">
        <f t="shared" si="7"/>
        <v>0</v>
      </c>
      <c r="N36" s="264">
        <f t="shared" si="7"/>
        <v>1486600</v>
      </c>
      <c r="O36" s="272" t="s">
        <v>586</v>
      </c>
      <c r="P36" s="238"/>
    </row>
    <row r="37" spans="1:23" ht="63.75" customHeight="1" thickBot="1" x14ac:dyDescent="0.3">
      <c r="A37" s="265"/>
      <c r="B37" s="273"/>
      <c r="C37" s="274" t="s">
        <v>658</v>
      </c>
      <c r="D37" s="275">
        <v>1200000</v>
      </c>
      <c r="E37" s="224">
        <v>200400</v>
      </c>
      <c r="F37" s="224"/>
      <c r="G37" s="261"/>
      <c r="H37" s="261"/>
      <c r="I37" s="261"/>
      <c r="J37" s="261"/>
      <c r="K37" s="261"/>
      <c r="L37" s="261"/>
      <c r="M37" s="261"/>
      <c r="N37" s="261">
        <f>SUM(D37:M37)</f>
        <v>1400400</v>
      </c>
      <c r="O37" s="274" t="s">
        <v>658</v>
      </c>
    </row>
    <row r="38" spans="1:23" ht="30" customHeight="1" thickBot="1" x14ac:dyDescent="0.3">
      <c r="A38" s="276"/>
      <c r="B38" s="277"/>
      <c r="C38" s="278" t="s">
        <v>659</v>
      </c>
      <c r="D38" s="279">
        <f>D37</f>
        <v>1200000</v>
      </c>
      <c r="E38" s="279">
        <f t="shared" ref="E38:N38" si="8">E37</f>
        <v>200400</v>
      </c>
      <c r="F38" s="279">
        <f t="shared" si="8"/>
        <v>0</v>
      </c>
      <c r="G38" s="279">
        <f t="shared" si="8"/>
        <v>0</v>
      </c>
      <c r="H38" s="279">
        <f t="shared" si="8"/>
        <v>0</v>
      </c>
      <c r="I38" s="279">
        <f t="shared" si="8"/>
        <v>0</v>
      </c>
      <c r="J38" s="279">
        <f t="shared" si="8"/>
        <v>0</v>
      </c>
      <c r="K38" s="279">
        <f t="shared" si="8"/>
        <v>0</v>
      </c>
      <c r="L38" s="279">
        <f t="shared" si="8"/>
        <v>0</v>
      </c>
      <c r="M38" s="279">
        <f t="shared" si="8"/>
        <v>0</v>
      </c>
      <c r="N38" s="264">
        <f t="shared" si="8"/>
        <v>1400400</v>
      </c>
      <c r="O38" s="272" t="s">
        <v>659</v>
      </c>
    </row>
    <row r="39" spans="1:23" ht="15.75" thickBot="1" x14ac:dyDescent="0.3">
      <c r="A39" s="280" t="s">
        <v>587</v>
      </c>
      <c r="B39" s="281">
        <f>SUM(B5:B38)</f>
        <v>2614472503</v>
      </c>
      <c r="C39" s="280" t="s">
        <v>588</v>
      </c>
      <c r="D39" s="282">
        <f>D17+D23+D25+D27+D32+D34+D36+D38</f>
        <v>1100381828</v>
      </c>
      <c r="E39" s="282">
        <f t="shared" ref="E39:N39" si="9">E17+E23+E25+E27+E32+E34+E36+E38</f>
        <v>184163642</v>
      </c>
      <c r="F39" s="282">
        <f t="shared" si="9"/>
        <v>770186901</v>
      </c>
      <c r="G39" s="282">
        <f t="shared" si="9"/>
        <v>10200000</v>
      </c>
      <c r="H39" s="282">
        <f t="shared" si="9"/>
        <v>147382162</v>
      </c>
      <c r="I39" s="282">
        <f t="shared" si="9"/>
        <v>10345000</v>
      </c>
      <c r="J39" s="282">
        <f t="shared" si="9"/>
        <v>20000000</v>
      </c>
      <c r="K39" s="282">
        <f t="shared" si="9"/>
        <v>76600000</v>
      </c>
      <c r="L39" s="282">
        <f t="shared" si="9"/>
        <v>293012970</v>
      </c>
      <c r="M39" s="282">
        <f t="shared" si="9"/>
        <v>2200000</v>
      </c>
      <c r="N39" s="283">
        <f t="shared" si="9"/>
        <v>2614472503</v>
      </c>
      <c r="O39" s="284" t="s">
        <v>588</v>
      </c>
    </row>
    <row r="40" spans="1:23" x14ac:dyDescent="0.25">
      <c r="A40" s="201"/>
      <c r="M40" s="285"/>
      <c r="N40" s="286"/>
    </row>
    <row r="41" spans="1:23" s="201" customFormat="1" x14ac:dyDescent="0.25">
      <c r="B41" s="293"/>
      <c r="D41" s="287"/>
      <c r="G41" s="202"/>
      <c r="H41" s="288"/>
      <c r="I41" s="202"/>
      <c r="J41" s="202"/>
      <c r="L41" s="289"/>
      <c r="M41" s="290"/>
      <c r="N41" s="291"/>
      <c r="P41" s="291"/>
    </row>
    <row r="42" spans="1:23" s="201" customFormat="1" x14ac:dyDescent="0.25">
      <c r="B42" s="291"/>
      <c r="D42" s="287"/>
      <c r="F42" s="291"/>
      <c r="G42" s="291"/>
      <c r="H42" s="288"/>
      <c r="I42" s="202"/>
      <c r="J42" s="202"/>
      <c r="L42" s="202"/>
      <c r="M42" s="290"/>
      <c r="P42" s="292"/>
    </row>
    <row r="43" spans="1:23" x14ac:dyDescent="0.25">
      <c r="B43" s="238"/>
      <c r="D43" s="98"/>
      <c r="F43" s="238"/>
      <c r="N43" s="291"/>
    </row>
    <row r="44" spans="1:23" x14ac:dyDescent="0.25">
      <c r="N44" s="98"/>
      <c r="O44" s="238"/>
    </row>
    <row r="45" spans="1:23" x14ac:dyDescent="0.25">
      <c r="B45" s="293"/>
      <c r="C45" s="23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>
        <f>'[3]Tabela nr.1(funksionet)'!Q56</f>
        <v>0</v>
      </c>
      <c r="Q45" s="98">
        <f>'[3]Tabela nr.1(funksionet)'!R56</f>
        <v>0</v>
      </c>
      <c r="R45" s="98">
        <f>'[3]Tabela nr.1(funksionet)'!S56</f>
        <v>0</v>
      </c>
      <c r="S45" s="98">
        <f>'[3]Tabela nr.1(funksionet)'!T56</f>
        <v>0</v>
      </c>
      <c r="T45" s="98">
        <f>'[3]Tabela nr.1(funksionet)'!U56</f>
        <v>0</v>
      </c>
      <c r="U45" s="98">
        <f>'[3]Tabela nr.1(funksionet)'!V56</f>
        <v>0</v>
      </c>
      <c r="V45" s="98">
        <f>'[3]Tabela nr.1(funksionet)'!W56</f>
        <v>0</v>
      </c>
      <c r="W45" s="98">
        <f>'[3]Tabela nr.1(funksionet)'!X56</f>
        <v>0</v>
      </c>
    </row>
    <row r="46" spans="1:23" x14ac:dyDescent="0.25">
      <c r="B46" s="23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</row>
    <row r="47" spans="1:23" x14ac:dyDescent="0.25">
      <c r="B47" s="238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</row>
    <row r="48" spans="1:23" x14ac:dyDescent="0.25"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</row>
    <row r="50" spans="4:62" x14ac:dyDescent="0.25"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>
        <f t="shared" ref="P50:BJ50" si="10">P48-P39</f>
        <v>0</v>
      </c>
      <c r="Q50" s="98">
        <f t="shared" si="10"/>
        <v>0</v>
      </c>
      <c r="R50" s="98">
        <f t="shared" si="10"/>
        <v>0</v>
      </c>
      <c r="S50" s="98">
        <f t="shared" si="10"/>
        <v>0</v>
      </c>
      <c r="T50" s="98">
        <f t="shared" si="10"/>
        <v>0</v>
      </c>
      <c r="U50" s="98">
        <f t="shared" si="10"/>
        <v>0</v>
      </c>
      <c r="V50" s="98">
        <f t="shared" si="10"/>
        <v>0</v>
      </c>
      <c r="W50" s="98">
        <f t="shared" si="10"/>
        <v>0</v>
      </c>
      <c r="X50" s="98">
        <f t="shared" si="10"/>
        <v>0</v>
      </c>
      <c r="Y50" s="98">
        <f t="shared" si="10"/>
        <v>0</v>
      </c>
      <c r="Z50" s="98">
        <f t="shared" si="10"/>
        <v>0</v>
      </c>
      <c r="AA50" s="98">
        <f t="shared" si="10"/>
        <v>0</v>
      </c>
      <c r="AB50" s="98">
        <f t="shared" si="10"/>
        <v>0</v>
      </c>
      <c r="AC50" s="98">
        <f t="shared" si="10"/>
        <v>0</v>
      </c>
      <c r="AD50" s="98">
        <f t="shared" si="10"/>
        <v>0</v>
      </c>
      <c r="AE50" s="98">
        <f t="shared" si="10"/>
        <v>0</v>
      </c>
      <c r="AF50" s="98">
        <f t="shared" si="10"/>
        <v>0</v>
      </c>
      <c r="AG50" s="98">
        <f t="shared" si="10"/>
        <v>0</v>
      </c>
      <c r="AH50" s="98">
        <f t="shared" si="10"/>
        <v>0</v>
      </c>
      <c r="AI50" s="98">
        <f t="shared" si="10"/>
        <v>0</v>
      </c>
      <c r="AJ50" s="98">
        <f t="shared" si="10"/>
        <v>0</v>
      </c>
      <c r="AK50" s="98">
        <f t="shared" si="10"/>
        <v>0</v>
      </c>
      <c r="AL50" s="98">
        <f t="shared" si="10"/>
        <v>0</v>
      </c>
      <c r="AM50" s="98">
        <f t="shared" si="10"/>
        <v>0</v>
      </c>
      <c r="AN50" s="98">
        <f t="shared" si="10"/>
        <v>0</v>
      </c>
      <c r="AO50" s="98">
        <f t="shared" si="10"/>
        <v>0</v>
      </c>
      <c r="AP50" s="98">
        <f t="shared" si="10"/>
        <v>0</v>
      </c>
      <c r="AQ50" s="98">
        <f t="shared" si="10"/>
        <v>0</v>
      </c>
      <c r="AR50" s="98">
        <f t="shared" si="10"/>
        <v>0</v>
      </c>
      <c r="AS50" s="98">
        <f t="shared" si="10"/>
        <v>0</v>
      </c>
      <c r="AT50" s="98">
        <f t="shared" si="10"/>
        <v>0</v>
      </c>
      <c r="AU50" s="98">
        <f t="shared" si="10"/>
        <v>0</v>
      </c>
      <c r="AV50" s="98">
        <f t="shared" si="10"/>
        <v>0</v>
      </c>
      <c r="AW50" s="98">
        <f t="shared" si="10"/>
        <v>0</v>
      </c>
      <c r="AX50" s="98">
        <f t="shared" si="10"/>
        <v>0</v>
      </c>
      <c r="AY50" s="98">
        <f t="shared" si="10"/>
        <v>0</v>
      </c>
      <c r="AZ50" s="98">
        <f t="shared" si="10"/>
        <v>0</v>
      </c>
      <c r="BA50" s="98">
        <f t="shared" si="10"/>
        <v>0</v>
      </c>
      <c r="BB50" s="98">
        <f t="shared" si="10"/>
        <v>0</v>
      </c>
      <c r="BC50" s="98">
        <f t="shared" si="10"/>
        <v>0</v>
      </c>
      <c r="BD50" s="98">
        <f t="shared" si="10"/>
        <v>0</v>
      </c>
      <c r="BE50" s="98">
        <f t="shared" si="10"/>
        <v>0</v>
      </c>
      <c r="BF50" s="98">
        <f t="shared" si="10"/>
        <v>0</v>
      </c>
      <c r="BG50" s="98">
        <f t="shared" si="10"/>
        <v>0</v>
      </c>
      <c r="BH50" s="98">
        <f t="shared" si="10"/>
        <v>0</v>
      </c>
      <c r="BI50" s="98">
        <f t="shared" si="10"/>
        <v>0</v>
      </c>
      <c r="BJ50" s="98">
        <f t="shared" si="10"/>
        <v>0</v>
      </c>
    </row>
  </sheetData>
  <mergeCells count="2">
    <mergeCell ref="A3:B3"/>
    <mergeCell ref="C3:N3"/>
  </mergeCells>
  <pageMargins left="0.2" right="0.22" top="0.19" bottom="0.17" header="0.17" footer="0.16"/>
  <pageSetup paperSize="8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3877B-A581-4C69-9FD2-7117B7F1E8CF}">
  <dimension ref="A1:AC558"/>
  <sheetViews>
    <sheetView topLeftCell="A94" zoomScale="95" zoomScaleNormal="95" workbookViewId="0">
      <selection activeCell="E2" sqref="E2"/>
    </sheetView>
  </sheetViews>
  <sheetFormatPr defaultRowHeight="15" x14ac:dyDescent="0.25"/>
  <cols>
    <col min="1" max="1" width="4.85546875" style="1" customWidth="1"/>
    <col min="2" max="2" width="5" style="1" customWidth="1"/>
    <col min="3" max="3" width="8.42578125" style="1" customWidth="1"/>
    <col min="4" max="4" width="5.42578125" style="1" hidden="1" customWidth="1"/>
    <col min="5" max="5" width="10" style="1" customWidth="1"/>
    <col min="6" max="6" width="28.140625" customWidth="1"/>
    <col min="7" max="7" width="10.140625" customWidth="1"/>
    <col min="8" max="8" width="34" customWidth="1"/>
    <col min="9" max="9" width="18" customWidth="1"/>
    <col min="10" max="10" width="16.7109375" customWidth="1"/>
    <col min="11" max="11" width="17.5703125" customWidth="1"/>
    <col min="12" max="12" width="18.28515625" customWidth="1"/>
    <col min="13" max="13" width="17.28515625" customWidth="1"/>
    <col min="14" max="14" width="16.42578125" customWidth="1"/>
    <col min="15" max="15" width="14.5703125" customWidth="1"/>
    <col min="16" max="17" width="17.140625" customWidth="1"/>
    <col min="18" max="18" width="16.28515625" customWidth="1"/>
    <col min="19" max="19" width="17.140625" customWidth="1"/>
    <col min="20" max="20" width="19.28515625" customWidth="1"/>
    <col min="21" max="21" width="19.85546875" customWidth="1"/>
    <col min="22" max="22" width="19" customWidth="1"/>
    <col min="23" max="23" width="16.7109375" customWidth="1"/>
    <col min="24" max="24" width="14.7109375" customWidth="1"/>
    <col min="25" max="25" width="15.42578125" hidden="1" customWidth="1"/>
    <col min="26" max="26" width="20.5703125" customWidth="1"/>
    <col min="27" max="27" width="17.42578125" customWidth="1"/>
    <col min="28" max="28" width="10.85546875" bestFit="1" customWidth="1"/>
    <col min="29" max="29" width="16.7109375" customWidth="1"/>
  </cols>
  <sheetData>
    <row r="1" spans="1:29" ht="18.75" x14ac:dyDescent="0.3">
      <c r="B1" s="2"/>
      <c r="E1" s="2" t="s">
        <v>0</v>
      </c>
    </row>
    <row r="2" spans="1:29" ht="15.75" thickBot="1" x14ac:dyDescent="0.3">
      <c r="B2" s="3"/>
      <c r="E2" s="3"/>
      <c r="X2" t="s">
        <v>1</v>
      </c>
    </row>
    <row r="3" spans="1:29" ht="21" customHeight="1" thickBot="1" x14ac:dyDescent="0.3">
      <c r="A3" s="4"/>
      <c r="B3" s="4"/>
      <c r="C3" s="4"/>
      <c r="D3" s="4"/>
      <c r="E3" s="4"/>
      <c r="F3" s="5"/>
      <c r="G3" s="5"/>
      <c r="H3" s="5"/>
      <c r="I3" s="6" t="s">
        <v>2</v>
      </c>
      <c r="J3" s="343" t="s">
        <v>3</v>
      </c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65"/>
    </row>
    <row r="4" spans="1:29" ht="36.75" customHeight="1" thickBot="1" x14ac:dyDescent="0.3">
      <c r="A4" s="4"/>
      <c r="B4" s="4"/>
      <c r="C4" s="4"/>
      <c r="D4" s="4"/>
      <c r="E4" s="4"/>
      <c r="F4" s="5"/>
      <c r="G4" s="5"/>
      <c r="H4" s="5"/>
      <c r="I4" s="7" t="s">
        <v>4</v>
      </c>
      <c r="J4" s="8" t="s">
        <v>5</v>
      </c>
      <c r="K4" s="9" t="s">
        <v>6</v>
      </c>
      <c r="L4" s="9" t="s">
        <v>7</v>
      </c>
      <c r="M4" s="9" t="s">
        <v>8</v>
      </c>
      <c r="N4" s="9" t="s">
        <v>9</v>
      </c>
      <c r="O4" s="9" t="s">
        <v>10</v>
      </c>
      <c r="P4" s="9" t="s">
        <v>11</v>
      </c>
      <c r="Q4" s="9" t="s">
        <v>12</v>
      </c>
      <c r="R4" s="9" t="s">
        <v>13</v>
      </c>
      <c r="S4" s="9" t="s">
        <v>14</v>
      </c>
      <c r="T4" s="9" t="s">
        <v>15</v>
      </c>
      <c r="U4" s="9" t="s">
        <v>16</v>
      </c>
      <c r="V4" s="9" t="s">
        <v>17</v>
      </c>
      <c r="W4" s="10" t="s">
        <v>18</v>
      </c>
      <c r="X4" s="366"/>
    </row>
    <row r="5" spans="1:29" ht="93.75" customHeight="1" thickBot="1" x14ac:dyDescent="0.3">
      <c r="A5" s="11" t="s">
        <v>19</v>
      </c>
      <c r="B5" s="12" t="s">
        <v>20</v>
      </c>
      <c r="C5" s="12" t="s">
        <v>21</v>
      </c>
      <c r="D5" s="12" t="s">
        <v>22</v>
      </c>
      <c r="E5" s="12" t="s">
        <v>23</v>
      </c>
      <c r="F5" s="12" t="s">
        <v>24</v>
      </c>
      <c r="G5" s="13" t="s">
        <v>25</v>
      </c>
      <c r="H5" s="13" t="s">
        <v>26</v>
      </c>
      <c r="I5" s="14" t="s">
        <v>589</v>
      </c>
      <c r="J5" s="15" t="s">
        <v>27</v>
      </c>
      <c r="K5" s="15" t="s">
        <v>28</v>
      </c>
      <c r="L5" s="15" t="s">
        <v>29</v>
      </c>
      <c r="M5" s="16" t="s">
        <v>30</v>
      </c>
      <c r="N5" s="15" t="s">
        <v>31</v>
      </c>
      <c r="O5" s="15" t="s">
        <v>32</v>
      </c>
      <c r="P5" s="17" t="s">
        <v>33</v>
      </c>
      <c r="Q5" s="16" t="s">
        <v>34</v>
      </c>
      <c r="R5" s="17" t="s">
        <v>35</v>
      </c>
      <c r="S5" s="16" t="s">
        <v>36</v>
      </c>
      <c r="T5" s="17" t="s">
        <v>37</v>
      </c>
      <c r="U5" s="17" t="s">
        <v>38</v>
      </c>
      <c r="V5" s="17" t="s">
        <v>39</v>
      </c>
      <c r="W5" s="18" t="s">
        <v>40</v>
      </c>
      <c r="X5" s="19" t="s">
        <v>41</v>
      </c>
    </row>
    <row r="6" spans="1:29" ht="23.25" customHeight="1" thickBot="1" x14ac:dyDescent="0.3">
      <c r="A6" s="347" t="s">
        <v>42</v>
      </c>
      <c r="B6" s="343"/>
      <c r="C6" s="343"/>
      <c r="D6" s="343"/>
      <c r="E6" s="343"/>
      <c r="F6" s="343"/>
      <c r="G6" s="343"/>
      <c r="H6" s="343"/>
      <c r="I6" s="343"/>
      <c r="J6" s="20">
        <f t="shared" ref="J6:W6" si="0">SUM(J7:J86)</f>
        <v>131755320</v>
      </c>
      <c r="K6" s="20">
        <f t="shared" si="0"/>
        <v>15451750</v>
      </c>
      <c r="L6" s="20">
        <f t="shared" si="0"/>
        <v>41252860</v>
      </c>
      <c r="M6" s="20">
        <f t="shared" si="0"/>
        <v>4900000</v>
      </c>
      <c r="N6" s="20">
        <f t="shared" si="0"/>
        <v>3350000</v>
      </c>
      <c r="O6" s="20">
        <f t="shared" si="0"/>
        <v>76000000</v>
      </c>
      <c r="P6" s="20">
        <f t="shared" si="0"/>
        <v>2200000</v>
      </c>
      <c r="Q6" s="20">
        <f t="shared" si="0"/>
        <v>22401800</v>
      </c>
      <c r="R6" s="20">
        <f t="shared" si="0"/>
        <v>0</v>
      </c>
      <c r="S6" s="20">
        <f t="shared" si="0"/>
        <v>1100000</v>
      </c>
      <c r="T6" s="20">
        <f t="shared" si="0"/>
        <v>7813175</v>
      </c>
      <c r="U6" s="20">
        <f t="shared" si="0"/>
        <v>0</v>
      </c>
      <c r="V6" s="20">
        <f t="shared" si="0"/>
        <v>53138357</v>
      </c>
      <c r="W6" s="20">
        <f t="shared" si="0"/>
        <v>38666400</v>
      </c>
      <c r="X6" s="21">
        <f>J6+K6+L6+M6+N6+O6+P6+Q6+R6+S6+T6+V6+W6</f>
        <v>398029662</v>
      </c>
      <c r="Z6" s="294"/>
      <c r="AA6" s="294"/>
      <c r="AB6" s="22">
        <f>Z6-AA6</f>
        <v>0</v>
      </c>
    </row>
    <row r="7" spans="1:29" ht="34.5" customHeight="1" x14ac:dyDescent="0.25">
      <c r="A7" s="23">
        <v>1</v>
      </c>
      <c r="B7" s="24" t="s">
        <v>43</v>
      </c>
      <c r="C7" s="24" t="s">
        <v>44</v>
      </c>
      <c r="D7" s="25" t="s">
        <v>590</v>
      </c>
      <c r="E7" s="26">
        <v>6000000</v>
      </c>
      <c r="F7" s="27" t="s">
        <v>45</v>
      </c>
      <c r="G7" s="28" t="s">
        <v>46</v>
      </c>
      <c r="H7" s="27" t="s">
        <v>47</v>
      </c>
      <c r="I7" s="328">
        <v>112985320</v>
      </c>
      <c r="J7" s="30">
        <f>I7</f>
        <v>112985320</v>
      </c>
      <c r="K7" s="28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1">
        <f>SUM(J7:W7)</f>
        <v>112985320</v>
      </c>
      <c r="Y7" s="22">
        <f t="shared" ref="Y7:Y58" si="1">I7-X7</f>
        <v>0</v>
      </c>
    </row>
    <row r="8" spans="1:29" ht="30.75" hidden="1" customHeight="1" x14ac:dyDescent="0.25">
      <c r="A8" s="23">
        <v>2</v>
      </c>
      <c r="B8" s="24" t="s">
        <v>43</v>
      </c>
      <c r="C8" s="24" t="s">
        <v>44</v>
      </c>
      <c r="D8" s="25" t="s">
        <v>591</v>
      </c>
      <c r="E8" s="26">
        <v>6000000</v>
      </c>
      <c r="F8" s="27" t="s">
        <v>45</v>
      </c>
      <c r="G8" s="28" t="s">
        <v>46</v>
      </c>
      <c r="H8" s="27" t="s">
        <v>47</v>
      </c>
      <c r="I8" s="328"/>
      <c r="J8" s="30">
        <f>I8</f>
        <v>0</v>
      </c>
      <c r="K8" s="28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1">
        <f t="shared" ref="X8:X76" si="2">SUM(J8:W8)</f>
        <v>0</v>
      </c>
      <c r="Y8" s="22"/>
    </row>
    <row r="9" spans="1:29" ht="31.5" x14ac:dyDescent="0.25">
      <c r="A9" s="23">
        <v>2</v>
      </c>
      <c r="B9" s="32" t="s">
        <v>43</v>
      </c>
      <c r="C9" s="32" t="s">
        <v>44</v>
      </c>
      <c r="D9" s="33" t="s">
        <v>590</v>
      </c>
      <c r="E9" s="34">
        <v>6010000</v>
      </c>
      <c r="F9" s="35" t="s">
        <v>45</v>
      </c>
      <c r="G9" s="36" t="s">
        <v>46</v>
      </c>
      <c r="H9" s="35" t="s">
        <v>48</v>
      </c>
      <c r="I9" s="328">
        <v>18770000</v>
      </c>
      <c r="J9" s="30">
        <f>I9</f>
        <v>18770000</v>
      </c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1">
        <f t="shared" si="2"/>
        <v>18770000</v>
      </c>
      <c r="Y9" s="22">
        <f t="shared" si="1"/>
        <v>0</v>
      </c>
      <c r="Z9" s="38"/>
      <c r="AA9" s="39"/>
      <c r="AB9" s="40"/>
    </row>
    <row r="10" spans="1:29" ht="31.5" hidden="1" x14ac:dyDescent="0.25">
      <c r="A10" s="23">
        <v>4</v>
      </c>
      <c r="B10" s="32" t="s">
        <v>43</v>
      </c>
      <c r="C10" s="32" t="s">
        <v>44</v>
      </c>
      <c r="D10" s="33" t="s">
        <v>591</v>
      </c>
      <c r="E10" s="34">
        <v>6010000</v>
      </c>
      <c r="F10" s="35" t="s">
        <v>45</v>
      </c>
      <c r="G10" s="36" t="s">
        <v>46</v>
      </c>
      <c r="H10" s="35" t="s">
        <v>48</v>
      </c>
      <c r="I10" s="328"/>
      <c r="J10" s="30">
        <f>I10</f>
        <v>0</v>
      </c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1">
        <f t="shared" si="2"/>
        <v>0</v>
      </c>
      <c r="Y10" s="22"/>
      <c r="Z10" s="38"/>
      <c r="AA10" s="39"/>
      <c r="AB10" s="40"/>
    </row>
    <row r="11" spans="1:29" ht="23.25" customHeight="1" x14ac:dyDescent="0.25">
      <c r="A11" s="23">
        <v>3</v>
      </c>
      <c r="B11" s="32" t="s">
        <v>43</v>
      </c>
      <c r="C11" s="32" t="s">
        <v>49</v>
      </c>
      <c r="D11" s="33" t="s">
        <v>590</v>
      </c>
      <c r="E11" s="34">
        <v>6000000</v>
      </c>
      <c r="F11" s="35" t="s">
        <v>50</v>
      </c>
      <c r="G11" s="36" t="s">
        <v>46</v>
      </c>
      <c r="H11" s="35" t="s">
        <v>47</v>
      </c>
      <c r="I11" s="329">
        <v>18952800</v>
      </c>
      <c r="J11" s="37"/>
      <c r="K11" s="36"/>
      <c r="L11" s="37"/>
      <c r="M11" s="37"/>
      <c r="N11" s="37"/>
      <c r="O11" s="37"/>
      <c r="P11" s="37"/>
      <c r="Q11" s="37">
        <f>I11</f>
        <v>18952800</v>
      </c>
      <c r="R11" s="37"/>
      <c r="S11" s="37"/>
      <c r="T11" s="37"/>
      <c r="U11" s="37"/>
      <c r="V11" s="37"/>
      <c r="W11" s="37"/>
      <c r="X11" s="31">
        <f t="shared" si="2"/>
        <v>18952800</v>
      </c>
      <c r="Y11" s="22">
        <f t="shared" si="1"/>
        <v>0</v>
      </c>
      <c r="Z11" s="38"/>
      <c r="AA11" s="39"/>
      <c r="AB11" s="40"/>
      <c r="AC11" s="39"/>
    </row>
    <row r="12" spans="1:29" ht="31.5" customHeight="1" x14ac:dyDescent="0.25">
      <c r="A12" s="23">
        <v>4</v>
      </c>
      <c r="B12" s="32" t="s">
        <v>43</v>
      </c>
      <c r="C12" s="32" t="s">
        <v>49</v>
      </c>
      <c r="D12" s="33" t="s">
        <v>590</v>
      </c>
      <c r="E12" s="34">
        <v>6010000</v>
      </c>
      <c r="F12" s="35" t="s">
        <v>50</v>
      </c>
      <c r="G12" s="36" t="s">
        <v>46</v>
      </c>
      <c r="H12" s="35" t="s">
        <v>48</v>
      </c>
      <c r="I12" s="329">
        <v>3149000</v>
      </c>
      <c r="J12" s="37"/>
      <c r="K12" s="37"/>
      <c r="L12" s="37"/>
      <c r="M12" s="37"/>
      <c r="N12" s="37"/>
      <c r="O12" s="37"/>
      <c r="P12" s="37"/>
      <c r="Q12" s="37">
        <f>I12</f>
        <v>3149000</v>
      </c>
      <c r="R12" s="37"/>
      <c r="S12" s="37"/>
      <c r="T12" s="37"/>
      <c r="U12" s="37"/>
      <c r="V12" s="37"/>
      <c r="W12" s="37"/>
      <c r="X12" s="31">
        <f t="shared" si="2"/>
        <v>3149000</v>
      </c>
      <c r="Y12" s="22">
        <f t="shared" si="1"/>
        <v>0</v>
      </c>
      <c r="Z12" s="38"/>
      <c r="AA12" s="42"/>
    </row>
    <row r="13" spans="1:29" ht="30.75" customHeight="1" x14ac:dyDescent="0.25">
      <c r="A13" s="23">
        <v>5</v>
      </c>
      <c r="B13" s="32" t="s">
        <v>43</v>
      </c>
      <c r="C13" s="32" t="s">
        <v>51</v>
      </c>
      <c r="D13" s="33" t="s">
        <v>590</v>
      </c>
      <c r="E13" s="34">
        <v>6000000</v>
      </c>
      <c r="F13" s="35" t="s">
        <v>52</v>
      </c>
      <c r="G13" s="36" t="s">
        <v>46</v>
      </c>
      <c r="H13" s="35" t="s">
        <v>47</v>
      </c>
      <c r="I13" s="329">
        <v>61900000</v>
      </c>
      <c r="J13" s="37"/>
      <c r="K13" s="36"/>
      <c r="L13" s="37"/>
      <c r="M13" s="37"/>
      <c r="N13" s="37"/>
      <c r="O13" s="37">
        <f>I13</f>
        <v>61900000</v>
      </c>
      <c r="P13" s="37"/>
      <c r="Q13" s="37"/>
      <c r="R13" s="37"/>
      <c r="S13" s="37"/>
      <c r="T13" s="37"/>
      <c r="U13" s="37"/>
      <c r="V13" s="37"/>
      <c r="W13" s="37"/>
      <c r="X13" s="31">
        <f t="shared" si="2"/>
        <v>61900000</v>
      </c>
      <c r="Y13" s="22">
        <f t="shared" si="1"/>
        <v>0</v>
      </c>
      <c r="AA13" s="42"/>
    </row>
    <row r="14" spans="1:29" ht="30.75" hidden="1" customHeight="1" x14ac:dyDescent="0.25">
      <c r="A14" s="23">
        <v>8</v>
      </c>
      <c r="B14" s="32" t="s">
        <v>43</v>
      </c>
      <c r="C14" s="32" t="s">
        <v>51</v>
      </c>
      <c r="D14" s="33" t="s">
        <v>591</v>
      </c>
      <c r="E14" s="34">
        <v>6000000</v>
      </c>
      <c r="F14" s="35" t="s">
        <v>52</v>
      </c>
      <c r="G14" s="36" t="s">
        <v>46</v>
      </c>
      <c r="H14" s="35" t="s">
        <v>47</v>
      </c>
      <c r="I14" s="329"/>
      <c r="J14" s="37"/>
      <c r="K14" s="36"/>
      <c r="L14" s="37"/>
      <c r="M14" s="37"/>
      <c r="N14" s="37"/>
      <c r="O14" s="37">
        <f>I14</f>
        <v>0</v>
      </c>
      <c r="P14" s="37"/>
      <c r="Q14" s="37"/>
      <c r="R14" s="37"/>
      <c r="S14" s="37"/>
      <c r="T14" s="37"/>
      <c r="U14" s="37"/>
      <c r="V14" s="37"/>
      <c r="W14" s="37"/>
      <c r="X14" s="31">
        <f t="shared" si="2"/>
        <v>0</v>
      </c>
      <c r="Y14" s="22">
        <f t="shared" si="1"/>
        <v>0</v>
      </c>
      <c r="AA14" s="43"/>
    </row>
    <row r="15" spans="1:29" ht="30.75" customHeight="1" x14ac:dyDescent="0.25">
      <c r="A15" s="23">
        <v>6</v>
      </c>
      <c r="B15" s="32" t="s">
        <v>43</v>
      </c>
      <c r="C15" s="32" t="s">
        <v>51</v>
      </c>
      <c r="D15" s="33" t="s">
        <v>590</v>
      </c>
      <c r="E15" s="34">
        <v>6010000</v>
      </c>
      <c r="F15" s="35" t="s">
        <v>52</v>
      </c>
      <c r="G15" s="36" t="s">
        <v>46</v>
      </c>
      <c r="H15" s="35" t="s">
        <v>48</v>
      </c>
      <c r="I15" s="329">
        <v>10400000</v>
      </c>
      <c r="J15" s="37"/>
      <c r="K15" s="36"/>
      <c r="L15" s="37"/>
      <c r="M15" s="37"/>
      <c r="N15" s="37"/>
      <c r="O15" s="37">
        <f>I15</f>
        <v>10400000</v>
      </c>
      <c r="P15" s="37"/>
      <c r="Q15" s="37"/>
      <c r="R15" s="37"/>
      <c r="S15" s="37"/>
      <c r="T15" s="37"/>
      <c r="U15" s="37"/>
      <c r="V15" s="37"/>
      <c r="W15" s="37"/>
      <c r="X15" s="31">
        <f t="shared" si="2"/>
        <v>10400000</v>
      </c>
      <c r="Y15" s="22"/>
      <c r="AA15" s="43"/>
    </row>
    <row r="16" spans="1:29" ht="30.75" hidden="1" customHeight="1" x14ac:dyDescent="0.25">
      <c r="A16" s="23">
        <v>10</v>
      </c>
      <c r="B16" s="32" t="s">
        <v>43</v>
      </c>
      <c r="C16" s="32" t="s">
        <v>51</v>
      </c>
      <c r="D16" s="33" t="s">
        <v>591</v>
      </c>
      <c r="E16" s="34">
        <v>6010000</v>
      </c>
      <c r="F16" s="35" t="s">
        <v>52</v>
      </c>
      <c r="G16" s="36" t="s">
        <v>46</v>
      </c>
      <c r="H16" s="35" t="s">
        <v>48</v>
      </c>
      <c r="I16" s="329"/>
      <c r="J16" s="37"/>
      <c r="K16" s="36"/>
      <c r="L16" s="37"/>
      <c r="M16" s="37"/>
      <c r="N16" s="37"/>
      <c r="O16" s="37">
        <f>I16</f>
        <v>0</v>
      </c>
      <c r="P16" s="37"/>
      <c r="Q16" s="37"/>
      <c r="R16" s="37"/>
      <c r="S16" s="37"/>
      <c r="T16" s="37"/>
      <c r="U16" s="37"/>
      <c r="V16" s="37"/>
      <c r="W16" s="37"/>
      <c r="X16" s="31">
        <f t="shared" si="2"/>
        <v>0</v>
      </c>
      <c r="Y16" s="22"/>
      <c r="AA16" s="43"/>
    </row>
    <row r="17" spans="1:25" ht="31.5" x14ac:dyDescent="0.25">
      <c r="A17" s="23">
        <v>7</v>
      </c>
      <c r="B17" s="32" t="s">
        <v>43</v>
      </c>
      <c r="C17" s="32" t="s">
        <v>44</v>
      </c>
      <c r="D17" s="33" t="s">
        <v>591</v>
      </c>
      <c r="E17" s="34">
        <v>6020000</v>
      </c>
      <c r="F17" s="35" t="s">
        <v>45</v>
      </c>
      <c r="G17" s="295" t="s">
        <v>46</v>
      </c>
      <c r="H17" s="35" t="s">
        <v>53</v>
      </c>
      <c r="I17" s="329">
        <v>3000000</v>
      </c>
      <c r="J17" s="37"/>
      <c r="K17" s="37"/>
      <c r="L17" s="44">
        <f>I17</f>
        <v>3000000</v>
      </c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1">
        <f t="shared" si="2"/>
        <v>3000000</v>
      </c>
      <c r="Y17" s="22">
        <f t="shared" si="1"/>
        <v>0</v>
      </c>
    </row>
    <row r="18" spans="1:25" ht="31.5" x14ac:dyDescent="0.25">
      <c r="A18" s="23">
        <v>8</v>
      </c>
      <c r="B18" s="32" t="s">
        <v>43</v>
      </c>
      <c r="C18" s="32" t="s">
        <v>44</v>
      </c>
      <c r="D18" s="33" t="s">
        <v>591</v>
      </c>
      <c r="E18" s="34">
        <v>6020000</v>
      </c>
      <c r="F18" s="35" t="s">
        <v>45</v>
      </c>
      <c r="G18" s="36" t="s">
        <v>46</v>
      </c>
      <c r="H18" s="35" t="s">
        <v>54</v>
      </c>
      <c r="I18" s="329">
        <v>120000</v>
      </c>
      <c r="J18" s="37"/>
      <c r="K18" s="37"/>
      <c r="L18" s="44">
        <f>I18</f>
        <v>120000</v>
      </c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1">
        <f t="shared" si="2"/>
        <v>120000</v>
      </c>
      <c r="Y18" s="22">
        <f t="shared" si="1"/>
        <v>0</v>
      </c>
    </row>
    <row r="19" spans="1:25" ht="31.5" x14ac:dyDescent="0.25">
      <c r="A19" s="23"/>
      <c r="B19" s="32" t="s">
        <v>43</v>
      </c>
      <c r="C19" s="32" t="s">
        <v>44</v>
      </c>
      <c r="D19" s="33" t="s">
        <v>591</v>
      </c>
      <c r="E19" s="34">
        <v>6020000</v>
      </c>
      <c r="F19" s="35" t="s">
        <v>45</v>
      </c>
      <c r="G19" s="36" t="s">
        <v>46</v>
      </c>
      <c r="H19" s="35" t="s">
        <v>592</v>
      </c>
      <c r="I19" s="329">
        <v>24000</v>
      </c>
      <c r="J19" s="37"/>
      <c r="K19" s="37"/>
      <c r="L19" s="44">
        <f>I19</f>
        <v>24000</v>
      </c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1">
        <f t="shared" si="2"/>
        <v>24000</v>
      </c>
      <c r="Y19" s="22"/>
    </row>
    <row r="20" spans="1:25" ht="31.5" x14ac:dyDescent="0.25">
      <c r="A20" s="23">
        <v>9</v>
      </c>
      <c r="B20" s="32" t="s">
        <v>43</v>
      </c>
      <c r="C20" s="32" t="s">
        <v>44</v>
      </c>
      <c r="D20" s="33" t="s">
        <v>591</v>
      </c>
      <c r="E20" s="34">
        <v>6020000</v>
      </c>
      <c r="F20" s="35" t="s">
        <v>45</v>
      </c>
      <c r="G20" s="36" t="s">
        <v>46</v>
      </c>
      <c r="H20" s="35" t="s">
        <v>55</v>
      </c>
      <c r="I20" s="329">
        <v>500000</v>
      </c>
      <c r="J20" s="37"/>
      <c r="K20" s="37"/>
      <c r="L20" s="44"/>
      <c r="M20" s="37">
        <f>I20</f>
        <v>500000</v>
      </c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1">
        <f t="shared" si="2"/>
        <v>500000</v>
      </c>
      <c r="Y20" s="22">
        <f t="shared" si="1"/>
        <v>0</v>
      </c>
    </row>
    <row r="21" spans="1:25" ht="31.5" x14ac:dyDescent="0.25">
      <c r="A21" s="23">
        <v>10</v>
      </c>
      <c r="B21" s="32" t="s">
        <v>43</v>
      </c>
      <c r="C21" s="32" t="s">
        <v>44</v>
      </c>
      <c r="D21" s="33" t="s">
        <v>591</v>
      </c>
      <c r="E21" s="34">
        <v>6020000</v>
      </c>
      <c r="F21" s="35" t="s">
        <v>45</v>
      </c>
      <c r="G21" s="36" t="s">
        <v>46</v>
      </c>
      <c r="H21" s="45" t="s">
        <v>56</v>
      </c>
      <c r="I21" s="329">
        <v>936000</v>
      </c>
      <c r="J21" s="37"/>
      <c r="K21" s="37"/>
      <c r="L21" s="44">
        <f>I21</f>
        <v>936000</v>
      </c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1">
        <f t="shared" si="2"/>
        <v>936000</v>
      </c>
      <c r="Y21" s="22">
        <f t="shared" si="1"/>
        <v>0</v>
      </c>
    </row>
    <row r="22" spans="1:25" ht="31.5" x14ac:dyDescent="0.25">
      <c r="A22" s="23">
        <v>11</v>
      </c>
      <c r="B22" s="32" t="s">
        <v>43</v>
      </c>
      <c r="C22" s="32" t="s">
        <v>44</v>
      </c>
      <c r="D22" s="33" t="s">
        <v>591</v>
      </c>
      <c r="E22" s="34">
        <v>6020000</v>
      </c>
      <c r="F22" s="35" t="s">
        <v>45</v>
      </c>
      <c r="G22" s="295" t="s">
        <v>46</v>
      </c>
      <c r="H22" s="45" t="s">
        <v>57</v>
      </c>
      <c r="I22" s="329">
        <v>6000000</v>
      </c>
      <c r="J22" s="37"/>
      <c r="K22" s="37"/>
      <c r="L22" s="44">
        <f>I22</f>
        <v>6000000</v>
      </c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1">
        <f t="shared" si="2"/>
        <v>6000000</v>
      </c>
      <c r="Y22" s="22">
        <f t="shared" si="1"/>
        <v>0</v>
      </c>
    </row>
    <row r="23" spans="1:25" ht="31.5" x14ac:dyDescent="0.25">
      <c r="A23" s="23">
        <v>12</v>
      </c>
      <c r="B23" s="32" t="s">
        <v>43</v>
      </c>
      <c r="C23" s="32" t="s">
        <v>44</v>
      </c>
      <c r="D23" s="33" t="s">
        <v>591</v>
      </c>
      <c r="E23" s="34">
        <v>6020000</v>
      </c>
      <c r="F23" s="35" t="s">
        <v>45</v>
      </c>
      <c r="G23" s="295" t="s">
        <v>46</v>
      </c>
      <c r="H23" s="45" t="s">
        <v>58</v>
      </c>
      <c r="I23" s="329">
        <v>1000000</v>
      </c>
      <c r="J23" s="37"/>
      <c r="K23" s="37"/>
      <c r="L23" s="44">
        <f>I23</f>
        <v>1000000</v>
      </c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1">
        <f t="shared" si="2"/>
        <v>1000000</v>
      </c>
      <c r="Y23" s="22">
        <f t="shared" si="1"/>
        <v>0</v>
      </c>
    </row>
    <row r="24" spans="1:25" ht="31.5" x14ac:dyDescent="0.25">
      <c r="A24" s="23">
        <v>13</v>
      </c>
      <c r="B24" s="32" t="s">
        <v>43</v>
      </c>
      <c r="C24" s="32" t="s">
        <v>44</v>
      </c>
      <c r="D24" s="33" t="s">
        <v>591</v>
      </c>
      <c r="E24" s="34">
        <v>6020000</v>
      </c>
      <c r="F24" s="35" t="s">
        <v>45</v>
      </c>
      <c r="G24" s="36" t="s">
        <v>46</v>
      </c>
      <c r="H24" s="45" t="s">
        <v>59</v>
      </c>
      <c r="I24" s="329">
        <v>4000000</v>
      </c>
      <c r="J24" s="37"/>
      <c r="K24" s="37"/>
      <c r="L24" s="44"/>
      <c r="M24" s="37">
        <f>I24</f>
        <v>4000000</v>
      </c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1">
        <f t="shared" si="2"/>
        <v>4000000</v>
      </c>
      <c r="Y24" s="22">
        <f t="shared" si="1"/>
        <v>0</v>
      </c>
    </row>
    <row r="25" spans="1:25" ht="31.5" customHeight="1" x14ac:dyDescent="0.25">
      <c r="A25" s="23">
        <v>14</v>
      </c>
      <c r="B25" s="32" t="s">
        <v>43</v>
      </c>
      <c r="C25" s="32" t="s">
        <v>44</v>
      </c>
      <c r="D25" s="33" t="s">
        <v>591</v>
      </c>
      <c r="E25" s="34">
        <v>6020000</v>
      </c>
      <c r="F25" s="35" t="s">
        <v>45</v>
      </c>
      <c r="G25" s="295" t="s">
        <v>46</v>
      </c>
      <c r="H25" s="45" t="s">
        <v>60</v>
      </c>
      <c r="I25" s="329">
        <v>400000</v>
      </c>
      <c r="J25" s="37"/>
      <c r="K25" s="37"/>
      <c r="L25" s="44"/>
      <c r="M25" s="37">
        <f>I25</f>
        <v>400000</v>
      </c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1">
        <f t="shared" si="2"/>
        <v>400000</v>
      </c>
      <c r="Y25" s="22">
        <f t="shared" si="1"/>
        <v>0</v>
      </c>
    </row>
    <row r="26" spans="1:25" ht="31.5" x14ac:dyDescent="0.25">
      <c r="A26" s="23">
        <v>15</v>
      </c>
      <c r="B26" s="32" t="s">
        <v>43</v>
      </c>
      <c r="C26" s="32" t="s">
        <v>44</v>
      </c>
      <c r="D26" s="33" t="s">
        <v>591</v>
      </c>
      <c r="E26" s="34">
        <v>6020000</v>
      </c>
      <c r="F26" s="35" t="s">
        <v>45</v>
      </c>
      <c r="G26" s="295" t="s">
        <v>46</v>
      </c>
      <c r="H26" s="45" t="s">
        <v>61</v>
      </c>
      <c r="I26" s="329">
        <v>1200000</v>
      </c>
      <c r="J26" s="37"/>
      <c r="K26" s="37"/>
      <c r="L26" s="44">
        <f>I26</f>
        <v>1200000</v>
      </c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1">
        <f t="shared" si="2"/>
        <v>1200000</v>
      </c>
      <c r="Y26" s="22">
        <f t="shared" si="1"/>
        <v>0</v>
      </c>
    </row>
    <row r="27" spans="1:25" ht="31.5" x14ac:dyDescent="0.25">
      <c r="A27" s="23">
        <v>16</v>
      </c>
      <c r="B27" s="32" t="s">
        <v>43</v>
      </c>
      <c r="C27" s="32" t="s">
        <v>44</v>
      </c>
      <c r="D27" s="33" t="s">
        <v>591</v>
      </c>
      <c r="E27" s="34">
        <v>6020000</v>
      </c>
      <c r="F27" s="35" t="s">
        <v>45</v>
      </c>
      <c r="G27" s="295" t="s">
        <v>46</v>
      </c>
      <c r="H27" s="45" t="s">
        <v>62</v>
      </c>
      <c r="I27" s="329">
        <v>374400</v>
      </c>
      <c r="J27" s="37"/>
      <c r="K27" s="37"/>
      <c r="L27" s="44">
        <f>I27</f>
        <v>374400</v>
      </c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1">
        <f t="shared" si="2"/>
        <v>374400</v>
      </c>
      <c r="Y27" s="22">
        <f t="shared" si="1"/>
        <v>0</v>
      </c>
    </row>
    <row r="28" spans="1:25" ht="31.5" x14ac:dyDescent="0.25">
      <c r="A28" s="23"/>
      <c r="B28" s="32" t="s">
        <v>43</v>
      </c>
      <c r="C28" s="32" t="s">
        <v>44</v>
      </c>
      <c r="D28" s="33" t="s">
        <v>591</v>
      </c>
      <c r="E28" s="34">
        <v>6020000</v>
      </c>
      <c r="F28" s="35" t="s">
        <v>45</v>
      </c>
      <c r="G28" s="295" t="s">
        <v>46</v>
      </c>
      <c r="H28" s="45" t="s">
        <v>593</v>
      </c>
      <c r="I28" s="329">
        <v>72000</v>
      </c>
      <c r="J28" s="37"/>
      <c r="K28" s="37"/>
      <c r="L28" s="44">
        <f>I28</f>
        <v>72000</v>
      </c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1">
        <f t="shared" si="2"/>
        <v>72000</v>
      </c>
      <c r="Y28" s="22"/>
    </row>
    <row r="29" spans="1:25" ht="31.5" x14ac:dyDescent="0.25">
      <c r="A29" s="23">
        <v>17</v>
      </c>
      <c r="B29" s="32" t="s">
        <v>43</v>
      </c>
      <c r="C29" s="32" t="s">
        <v>44</v>
      </c>
      <c r="D29" s="33" t="s">
        <v>591</v>
      </c>
      <c r="E29" s="34">
        <v>6020000</v>
      </c>
      <c r="F29" s="35" t="s">
        <v>45</v>
      </c>
      <c r="G29" s="295" t="s">
        <v>46</v>
      </c>
      <c r="H29" s="45" t="s">
        <v>63</v>
      </c>
      <c r="I29" s="329">
        <v>9144100</v>
      </c>
      <c r="J29" s="37"/>
      <c r="K29" s="37"/>
      <c r="L29" s="44">
        <f>I29</f>
        <v>9144100</v>
      </c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1">
        <f t="shared" si="2"/>
        <v>9144100</v>
      </c>
      <c r="Y29" s="22">
        <f t="shared" si="1"/>
        <v>0</v>
      </c>
    </row>
    <row r="30" spans="1:25" ht="31.5" x14ac:dyDescent="0.25">
      <c r="A30" s="23">
        <v>18</v>
      </c>
      <c r="B30" s="32" t="s">
        <v>43</v>
      </c>
      <c r="C30" s="32" t="s">
        <v>44</v>
      </c>
      <c r="D30" s="33" t="s">
        <v>591</v>
      </c>
      <c r="E30" s="34">
        <v>6020000</v>
      </c>
      <c r="F30" s="35" t="s">
        <v>45</v>
      </c>
      <c r="G30" s="295" t="s">
        <v>46</v>
      </c>
      <c r="H30" s="45" t="s">
        <v>64</v>
      </c>
      <c r="I30" s="329">
        <v>120000</v>
      </c>
      <c r="J30" s="37"/>
      <c r="K30" s="37"/>
      <c r="L30" s="44">
        <f t="shared" ref="L30:L41" si="3">I30</f>
        <v>120000</v>
      </c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1">
        <f t="shared" si="2"/>
        <v>120000</v>
      </c>
      <c r="Y30" s="22">
        <f t="shared" si="1"/>
        <v>0</v>
      </c>
    </row>
    <row r="31" spans="1:25" ht="31.5" x14ac:dyDescent="0.25">
      <c r="A31" s="23">
        <v>19</v>
      </c>
      <c r="B31" s="32" t="s">
        <v>43</v>
      </c>
      <c r="C31" s="32" t="s">
        <v>44</v>
      </c>
      <c r="D31" s="33" t="s">
        <v>591</v>
      </c>
      <c r="E31" s="34">
        <v>6020000</v>
      </c>
      <c r="F31" s="35" t="s">
        <v>45</v>
      </c>
      <c r="G31" s="295" t="s">
        <v>46</v>
      </c>
      <c r="H31" s="45" t="s">
        <v>65</v>
      </c>
      <c r="I31" s="329">
        <f>454000-21000</f>
        <v>433000</v>
      </c>
      <c r="J31" s="37"/>
      <c r="K31" s="37"/>
      <c r="L31" s="44">
        <f t="shared" si="3"/>
        <v>433000</v>
      </c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1">
        <f t="shared" si="2"/>
        <v>433000</v>
      </c>
      <c r="Y31" s="22">
        <f t="shared" si="1"/>
        <v>0</v>
      </c>
    </row>
    <row r="32" spans="1:25" s="46" customFormat="1" ht="47.25" x14ac:dyDescent="0.25">
      <c r="A32" s="23">
        <v>20</v>
      </c>
      <c r="B32" s="32" t="s">
        <v>43</v>
      </c>
      <c r="C32" s="32" t="s">
        <v>44</v>
      </c>
      <c r="D32" s="33" t="s">
        <v>591</v>
      </c>
      <c r="E32" s="34">
        <v>6020000</v>
      </c>
      <c r="F32" s="35" t="s">
        <v>45</v>
      </c>
      <c r="G32" s="295" t="s">
        <v>46</v>
      </c>
      <c r="H32" s="45" t="s">
        <v>66</v>
      </c>
      <c r="I32" s="329">
        <f>255000-8200</f>
        <v>246800</v>
      </c>
      <c r="J32" s="37"/>
      <c r="K32" s="37"/>
      <c r="L32" s="44">
        <f t="shared" si="3"/>
        <v>246800</v>
      </c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1">
        <f t="shared" si="2"/>
        <v>246800</v>
      </c>
      <c r="Y32" s="22">
        <f t="shared" si="1"/>
        <v>0</v>
      </c>
    </row>
    <row r="33" spans="1:25" ht="31.5" x14ac:dyDescent="0.25">
      <c r="A33" s="23">
        <v>21</v>
      </c>
      <c r="B33" s="32" t="s">
        <v>43</v>
      </c>
      <c r="C33" s="32" t="s">
        <v>44</v>
      </c>
      <c r="D33" s="33" t="s">
        <v>591</v>
      </c>
      <c r="E33" s="34">
        <v>6020000</v>
      </c>
      <c r="F33" s="35" t="s">
        <v>45</v>
      </c>
      <c r="G33" s="295" t="s">
        <v>46</v>
      </c>
      <c r="H33" s="45" t="s">
        <v>67</v>
      </c>
      <c r="I33" s="329">
        <v>1000000</v>
      </c>
      <c r="J33" s="37"/>
      <c r="K33" s="37"/>
      <c r="L33" s="44">
        <f t="shared" si="3"/>
        <v>1000000</v>
      </c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1">
        <f t="shared" si="2"/>
        <v>1000000</v>
      </c>
      <c r="Y33" s="22">
        <f t="shared" si="1"/>
        <v>0</v>
      </c>
    </row>
    <row r="34" spans="1:25" ht="31.5" x14ac:dyDescent="0.25">
      <c r="A34" s="23">
        <v>22</v>
      </c>
      <c r="B34" s="32" t="s">
        <v>43</v>
      </c>
      <c r="C34" s="32" t="s">
        <v>44</v>
      </c>
      <c r="D34" s="33" t="s">
        <v>591</v>
      </c>
      <c r="E34" s="34">
        <v>6020000</v>
      </c>
      <c r="F34" s="35" t="s">
        <v>45</v>
      </c>
      <c r="G34" s="295" t="s">
        <v>46</v>
      </c>
      <c r="H34" s="45" t="s">
        <v>68</v>
      </c>
      <c r="I34" s="329">
        <v>1400000</v>
      </c>
      <c r="J34" s="37"/>
      <c r="K34" s="37"/>
      <c r="L34" s="44">
        <f t="shared" si="3"/>
        <v>1400000</v>
      </c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1">
        <f t="shared" si="2"/>
        <v>1400000</v>
      </c>
      <c r="Y34" s="22">
        <f t="shared" si="1"/>
        <v>0</v>
      </c>
    </row>
    <row r="35" spans="1:25" ht="31.5" x14ac:dyDescent="0.25">
      <c r="A35" s="23">
        <v>23</v>
      </c>
      <c r="B35" s="32" t="s">
        <v>43</v>
      </c>
      <c r="C35" s="32" t="s">
        <v>44</v>
      </c>
      <c r="D35" s="33" t="s">
        <v>591</v>
      </c>
      <c r="E35" s="34">
        <v>6020000</v>
      </c>
      <c r="F35" s="35" t="s">
        <v>45</v>
      </c>
      <c r="G35" s="295" t="s">
        <v>46</v>
      </c>
      <c r="H35" s="45" t="s">
        <v>69</v>
      </c>
      <c r="I35" s="329">
        <v>600000</v>
      </c>
      <c r="J35" s="37"/>
      <c r="K35" s="37"/>
      <c r="L35" s="44">
        <f t="shared" si="3"/>
        <v>600000</v>
      </c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1">
        <f t="shared" si="2"/>
        <v>600000</v>
      </c>
      <c r="Y35" s="22">
        <f t="shared" si="1"/>
        <v>0</v>
      </c>
    </row>
    <row r="36" spans="1:25" ht="31.5" x14ac:dyDescent="0.25">
      <c r="A36" s="23">
        <v>24</v>
      </c>
      <c r="B36" s="32" t="s">
        <v>43</v>
      </c>
      <c r="C36" s="32" t="s">
        <v>44</v>
      </c>
      <c r="D36" s="33" t="s">
        <v>591</v>
      </c>
      <c r="E36" s="34">
        <v>6020000</v>
      </c>
      <c r="F36" s="35" t="s">
        <v>45</v>
      </c>
      <c r="G36" s="295" t="s">
        <v>46</v>
      </c>
      <c r="H36" s="45" t="s">
        <v>70</v>
      </c>
      <c r="I36" s="329">
        <v>450000</v>
      </c>
      <c r="J36" s="37"/>
      <c r="K36" s="37"/>
      <c r="L36" s="44">
        <f t="shared" si="3"/>
        <v>450000</v>
      </c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1">
        <f t="shared" si="2"/>
        <v>450000</v>
      </c>
      <c r="Y36" s="22">
        <f t="shared" si="1"/>
        <v>0</v>
      </c>
    </row>
    <row r="37" spans="1:25" ht="31.5" x14ac:dyDescent="0.25">
      <c r="A37" s="23">
        <v>25</v>
      </c>
      <c r="B37" s="32" t="s">
        <v>43</v>
      </c>
      <c r="C37" s="32" t="s">
        <v>44</v>
      </c>
      <c r="D37" s="33" t="s">
        <v>591</v>
      </c>
      <c r="E37" s="34">
        <v>6020000</v>
      </c>
      <c r="F37" s="35" t="s">
        <v>45</v>
      </c>
      <c r="G37" s="295" t="s">
        <v>46</v>
      </c>
      <c r="H37" s="45" t="s">
        <v>71</v>
      </c>
      <c r="I37" s="329">
        <v>984000</v>
      </c>
      <c r="J37" s="37"/>
      <c r="K37" s="37"/>
      <c r="L37" s="44">
        <f t="shared" si="3"/>
        <v>984000</v>
      </c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1">
        <f t="shared" si="2"/>
        <v>984000</v>
      </c>
      <c r="Y37" s="22">
        <f t="shared" si="1"/>
        <v>0</v>
      </c>
    </row>
    <row r="38" spans="1:25" ht="31.5" x14ac:dyDescent="0.25">
      <c r="A38" s="23">
        <v>26</v>
      </c>
      <c r="B38" s="32" t="s">
        <v>43</v>
      </c>
      <c r="C38" s="32" t="s">
        <v>44</v>
      </c>
      <c r="D38" s="33" t="s">
        <v>591</v>
      </c>
      <c r="E38" s="34">
        <v>6020000</v>
      </c>
      <c r="F38" s="35" t="s">
        <v>45</v>
      </c>
      <c r="G38" s="295" t="s">
        <v>46</v>
      </c>
      <c r="H38" s="45" t="s">
        <v>594</v>
      </c>
      <c r="I38" s="329">
        <v>120000</v>
      </c>
      <c r="J38" s="37"/>
      <c r="K38" s="37"/>
      <c r="L38" s="44">
        <f t="shared" si="3"/>
        <v>120000</v>
      </c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1">
        <f t="shared" si="2"/>
        <v>120000</v>
      </c>
      <c r="Y38" s="22">
        <f t="shared" si="1"/>
        <v>0</v>
      </c>
    </row>
    <row r="39" spans="1:25" ht="31.5" x14ac:dyDescent="0.25">
      <c r="A39" s="23">
        <v>27</v>
      </c>
      <c r="B39" s="32" t="s">
        <v>43</v>
      </c>
      <c r="C39" s="32" t="s">
        <v>44</v>
      </c>
      <c r="D39" s="33" t="s">
        <v>591</v>
      </c>
      <c r="E39" s="34">
        <v>6020000</v>
      </c>
      <c r="F39" s="35" t="s">
        <v>45</v>
      </c>
      <c r="G39" s="295" t="s">
        <v>46</v>
      </c>
      <c r="H39" s="45" t="s">
        <v>73</v>
      </c>
      <c r="I39" s="329">
        <v>120000</v>
      </c>
      <c r="J39" s="37"/>
      <c r="K39" s="37"/>
      <c r="L39" s="44">
        <f t="shared" si="3"/>
        <v>120000</v>
      </c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1">
        <f t="shared" si="2"/>
        <v>120000</v>
      </c>
      <c r="Y39" s="22">
        <f t="shared" si="1"/>
        <v>0</v>
      </c>
    </row>
    <row r="40" spans="1:25" ht="31.5" x14ac:dyDescent="0.25">
      <c r="A40" s="23">
        <v>28</v>
      </c>
      <c r="B40" s="32" t="s">
        <v>43</v>
      </c>
      <c r="C40" s="32" t="s">
        <v>44</v>
      </c>
      <c r="D40" s="33" t="s">
        <v>591</v>
      </c>
      <c r="E40" s="34">
        <v>6020000</v>
      </c>
      <c r="F40" s="35" t="s">
        <v>45</v>
      </c>
      <c r="G40" s="295" t="s">
        <v>46</v>
      </c>
      <c r="H40" s="45" t="s">
        <v>74</v>
      </c>
      <c r="I40" s="329">
        <v>36000</v>
      </c>
      <c r="J40" s="37"/>
      <c r="K40" s="37"/>
      <c r="L40" s="44">
        <f t="shared" si="3"/>
        <v>36000</v>
      </c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1">
        <f t="shared" si="2"/>
        <v>36000</v>
      </c>
      <c r="Y40" s="22">
        <f t="shared" si="1"/>
        <v>0</v>
      </c>
    </row>
    <row r="41" spans="1:25" ht="31.5" x14ac:dyDescent="0.25">
      <c r="A41" s="23">
        <v>29</v>
      </c>
      <c r="B41" s="32" t="s">
        <v>43</v>
      </c>
      <c r="C41" s="32" t="s">
        <v>44</v>
      </c>
      <c r="D41" s="33" t="s">
        <v>591</v>
      </c>
      <c r="E41" s="34">
        <v>6020000</v>
      </c>
      <c r="F41" s="35" t="s">
        <v>45</v>
      </c>
      <c r="G41" s="295" t="s">
        <v>46</v>
      </c>
      <c r="H41" s="45" t="s">
        <v>75</v>
      </c>
      <c r="I41" s="329">
        <v>1300000</v>
      </c>
      <c r="J41" s="37"/>
      <c r="K41" s="37"/>
      <c r="L41" s="44">
        <f t="shared" si="3"/>
        <v>1300000</v>
      </c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1">
        <f t="shared" si="2"/>
        <v>1300000</v>
      </c>
      <c r="Y41" s="22">
        <f t="shared" si="1"/>
        <v>0</v>
      </c>
    </row>
    <row r="42" spans="1:25" ht="31.5" x14ac:dyDescent="0.25">
      <c r="A42" s="23">
        <v>30</v>
      </c>
      <c r="B42" s="32" t="s">
        <v>43</v>
      </c>
      <c r="C42" s="32" t="s">
        <v>44</v>
      </c>
      <c r="D42" s="33" t="s">
        <v>591</v>
      </c>
      <c r="E42" s="34">
        <v>6020000</v>
      </c>
      <c r="F42" s="35" t="s">
        <v>45</v>
      </c>
      <c r="G42" s="295" t="s">
        <v>46</v>
      </c>
      <c r="H42" s="45" t="s">
        <v>76</v>
      </c>
      <c r="I42" s="329">
        <v>2350000</v>
      </c>
      <c r="J42" s="37"/>
      <c r="K42" s="37"/>
      <c r="L42" s="44"/>
      <c r="M42" s="37"/>
      <c r="N42" s="37">
        <f>I42</f>
        <v>2350000</v>
      </c>
      <c r="O42" s="37"/>
      <c r="P42" s="37"/>
      <c r="Q42" s="37"/>
      <c r="R42" s="37"/>
      <c r="S42" s="37"/>
      <c r="T42" s="37"/>
      <c r="U42" s="37"/>
      <c r="V42" s="37"/>
      <c r="W42" s="37"/>
      <c r="X42" s="31">
        <f t="shared" si="2"/>
        <v>2350000</v>
      </c>
      <c r="Y42" s="22">
        <f t="shared" si="1"/>
        <v>0</v>
      </c>
    </row>
    <row r="43" spans="1:25" ht="31.5" x14ac:dyDescent="0.25">
      <c r="A43" s="23">
        <v>31</v>
      </c>
      <c r="B43" s="32" t="s">
        <v>43</v>
      </c>
      <c r="C43" s="32" t="s">
        <v>44</v>
      </c>
      <c r="D43" s="33" t="s">
        <v>591</v>
      </c>
      <c r="E43" s="34">
        <v>6020000</v>
      </c>
      <c r="F43" s="35" t="s">
        <v>45</v>
      </c>
      <c r="G43" s="295" t="s">
        <v>46</v>
      </c>
      <c r="H43" s="45" t="s">
        <v>595</v>
      </c>
      <c r="I43" s="329">
        <v>1000000</v>
      </c>
      <c r="J43" s="37"/>
      <c r="K43" s="37"/>
      <c r="L43" s="44"/>
      <c r="M43" s="37"/>
      <c r="N43" s="37">
        <f>I43</f>
        <v>1000000</v>
      </c>
      <c r="O43" s="37"/>
      <c r="P43" s="37"/>
      <c r="Q43" s="37"/>
      <c r="R43" s="37"/>
      <c r="S43" s="37"/>
      <c r="T43" s="37"/>
      <c r="U43" s="37"/>
      <c r="V43" s="37"/>
      <c r="W43" s="37"/>
      <c r="X43" s="31">
        <f t="shared" si="2"/>
        <v>1000000</v>
      </c>
      <c r="Y43" s="22">
        <f t="shared" si="1"/>
        <v>0</v>
      </c>
    </row>
    <row r="44" spans="1:25" ht="31.5" x14ac:dyDescent="0.25">
      <c r="A44" s="23">
        <v>32</v>
      </c>
      <c r="B44" s="32" t="s">
        <v>43</v>
      </c>
      <c r="C44" s="32" t="s">
        <v>44</v>
      </c>
      <c r="D44" s="33" t="s">
        <v>591</v>
      </c>
      <c r="E44" s="34">
        <v>6020000</v>
      </c>
      <c r="F44" s="35" t="s">
        <v>45</v>
      </c>
      <c r="G44" s="295" t="s">
        <v>46</v>
      </c>
      <c r="H44" s="45" t="s">
        <v>77</v>
      </c>
      <c r="I44" s="329">
        <v>250000</v>
      </c>
      <c r="J44" s="37"/>
      <c r="K44" s="37"/>
      <c r="L44" s="44">
        <f t="shared" ref="L44:L50" si="4">I44</f>
        <v>250000</v>
      </c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1">
        <f t="shared" si="2"/>
        <v>250000</v>
      </c>
      <c r="Y44" s="22">
        <f t="shared" si="1"/>
        <v>0</v>
      </c>
    </row>
    <row r="45" spans="1:25" ht="31.5" x14ac:dyDescent="0.25">
      <c r="A45" s="23">
        <v>33</v>
      </c>
      <c r="B45" s="32" t="s">
        <v>43</v>
      </c>
      <c r="C45" s="32" t="s">
        <v>44</v>
      </c>
      <c r="D45" s="33" t="s">
        <v>591</v>
      </c>
      <c r="E45" s="34">
        <v>6020000</v>
      </c>
      <c r="F45" s="35" t="s">
        <v>45</v>
      </c>
      <c r="G45" s="295" t="s">
        <v>46</v>
      </c>
      <c r="H45" s="45" t="s">
        <v>78</v>
      </c>
      <c r="I45" s="329">
        <v>300000</v>
      </c>
      <c r="J45" s="37"/>
      <c r="K45" s="37"/>
      <c r="L45" s="44">
        <f t="shared" si="4"/>
        <v>300000</v>
      </c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1">
        <f t="shared" si="2"/>
        <v>300000</v>
      </c>
      <c r="Y45" s="22">
        <f t="shared" si="1"/>
        <v>0</v>
      </c>
    </row>
    <row r="46" spans="1:25" ht="31.5" x14ac:dyDescent="0.25">
      <c r="A46" s="23">
        <v>34</v>
      </c>
      <c r="B46" s="32" t="s">
        <v>43</v>
      </c>
      <c r="C46" s="32" t="s">
        <v>44</v>
      </c>
      <c r="D46" s="33" t="s">
        <v>591</v>
      </c>
      <c r="E46" s="34">
        <v>6020000</v>
      </c>
      <c r="F46" s="35" t="s">
        <v>45</v>
      </c>
      <c r="G46" s="295" t="s">
        <v>46</v>
      </c>
      <c r="H46" s="45" t="s">
        <v>79</v>
      </c>
      <c r="I46" s="329">
        <v>120000</v>
      </c>
      <c r="J46" s="37"/>
      <c r="K46" s="37"/>
      <c r="L46" s="44">
        <f t="shared" si="4"/>
        <v>120000</v>
      </c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1">
        <f t="shared" si="2"/>
        <v>120000</v>
      </c>
      <c r="Y46" s="22">
        <f t="shared" si="1"/>
        <v>0</v>
      </c>
    </row>
    <row r="47" spans="1:25" ht="31.5" x14ac:dyDescent="0.25">
      <c r="A47" s="23">
        <v>35</v>
      </c>
      <c r="B47" s="32" t="s">
        <v>43</v>
      </c>
      <c r="C47" s="32" t="s">
        <v>44</v>
      </c>
      <c r="D47" s="33" t="s">
        <v>591</v>
      </c>
      <c r="E47" s="34">
        <v>6020000</v>
      </c>
      <c r="F47" s="35" t="s">
        <v>45</v>
      </c>
      <c r="G47" s="295" t="s">
        <v>46</v>
      </c>
      <c r="H47" s="45" t="s">
        <v>80</v>
      </c>
      <c r="I47" s="329">
        <v>100000</v>
      </c>
      <c r="J47" s="37"/>
      <c r="K47" s="37"/>
      <c r="L47" s="44">
        <f t="shared" si="4"/>
        <v>100000</v>
      </c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1">
        <f t="shared" si="2"/>
        <v>100000</v>
      </c>
      <c r="Y47" s="22">
        <f t="shared" si="1"/>
        <v>0</v>
      </c>
    </row>
    <row r="48" spans="1:25" ht="31.5" x14ac:dyDescent="0.25">
      <c r="A48" s="23">
        <v>36</v>
      </c>
      <c r="B48" s="32" t="s">
        <v>43</v>
      </c>
      <c r="C48" s="32" t="s">
        <v>44</v>
      </c>
      <c r="D48" s="33" t="s">
        <v>591</v>
      </c>
      <c r="E48" s="34">
        <v>6020000</v>
      </c>
      <c r="F48" s="35" t="s">
        <v>45</v>
      </c>
      <c r="G48" s="295" t="s">
        <v>46</v>
      </c>
      <c r="H48" s="45" t="s">
        <v>81</v>
      </c>
      <c r="I48" s="329">
        <f>2857360-15000-64200-19200</f>
        <v>2758960</v>
      </c>
      <c r="J48" s="37"/>
      <c r="K48" s="37"/>
      <c r="L48" s="44">
        <f t="shared" si="4"/>
        <v>2758960</v>
      </c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1">
        <f t="shared" si="2"/>
        <v>2758960</v>
      </c>
      <c r="Y48" s="22">
        <f t="shared" si="1"/>
        <v>0</v>
      </c>
    </row>
    <row r="49" spans="1:25" ht="38.25" customHeight="1" x14ac:dyDescent="0.25">
      <c r="A49" s="23">
        <v>37</v>
      </c>
      <c r="B49" s="32" t="s">
        <v>43</v>
      </c>
      <c r="C49" s="32" t="s">
        <v>44</v>
      </c>
      <c r="D49" s="33" t="s">
        <v>591</v>
      </c>
      <c r="E49" s="34">
        <v>6020000</v>
      </c>
      <c r="F49" s="35" t="s">
        <v>45</v>
      </c>
      <c r="G49" s="36" t="s">
        <v>46</v>
      </c>
      <c r="H49" s="45" t="s">
        <v>82</v>
      </c>
      <c r="I49" s="329">
        <v>800000</v>
      </c>
      <c r="J49" s="37"/>
      <c r="K49" s="37"/>
      <c r="L49" s="44"/>
      <c r="M49" s="37"/>
      <c r="N49" s="37"/>
      <c r="O49" s="37"/>
      <c r="P49" s="37"/>
      <c r="Q49" s="37"/>
      <c r="R49" s="37"/>
      <c r="S49" s="37">
        <f>I49</f>
        <v>800000</v>
      </c>
      <c r="T49" s="37"/>
      <c r="U49" s="37"/>
      <c r="V49" s="37"/>
      <c r="W49" s="37"/>
      <c r="X49" s="31">
        <f t="shared" si="2"/>
        <v>800000</v>
      </c>
      <c r="Y49" s="22">
        <f t="shared" si="1"/>
        <v>0</v>
      </c>
    </row>
    <row r="50" spans="1:25" ht="31.5" x14ac:dyDescent="0.25">
      <c r="A50" s="23">
        <v>38</v>
      </c>
      <c r="B50" s="32" t="s">
        <v>43</v>
      </c>
      <c r="C50" s="32" t="s">
        <v>44</v>
      </c>
      <c r="D50" s="33" t="s">
        <v>591</v>
      </c>
      <c r="E50" s="34">
        <v>6020000</v>
      </c>
      <c r="F50" s="35" t="s">
        <v>45</v>
      </c>
      <c r="G50" s="295" t="s">
        <v>46</v>
      </c>
      <c r="H50" s="45" t="s">
        <v>83</v>
      </c>
      <c r="I50" s="329">
        <v>120000</v>
      </c>
      <c r="J50" s="37"/>
      <c r="K50" s="37"/>
      <c r="L50" s="44">
        <f t="shared" si="4"/>
        <v>120000</v>
      </c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1">
        <f t="shared" si="2"/>
        <v>120000</v>
      </c>
      <c r="Y50" s="22">
        <f t="shared" si="1"/>
        <v>0</v>
      </c>
    </row>
    <row r="51" spans="1:25" ht="31.5" hidden="1" x14ac:dyDescent="0.25">
      <c r="A51" s="23">
        <v>39</v>
      </c>
      <c r="B51" s="32" t="s">
        <v>43</v>
      </c>
      <c r="C51" s="32" t="s">
        <v>44</v>
      </c>
      <c r="D51" s="33" t="s">
        <v>591</v>
      </c>
      <c r="E51" s="34">
        <v>6020000</v>
      </c>
      <c r="F51" s="35" t="s">
        <v>45</v>
      </c>
      <c r="G51" s="36" t="s">
        <v>46</v>
      </c>
      <c r="H51" s="45"/>
      <c r="I51" s="329"/>
      <c r="J51" s="37"/>
      <c r="K51" s="37"/>
      <c r="L51" s="44"/>
      <c r="M51" s="37"/>
      <c r="N51" s="37"/>
      <c r="O51" s="37"/>
      <c r="P51" s="37"/>
      <c r="Q51" s="37"/>
      <c r="R51" s="37"/>
      <c r="S51" s="37">
        <f>I51</f>
        <v>0</v>
      </c>
      <c r="T51" s="37"/>
      <c r="U51" s="37"/>
      <c r="V51" s="37"/>
      <c r="W51" s="37"/>
      <c r="X51" s="31">
        <f t="shared" si="2"/>
        <v>0</v>
      </c>
      <c r="Y51" s="22">
        <f t="shared" si="1"/>
        <v>0</v>
      </c>
    </row>
    <row r="52" spans="1:25" ht="31.5" x14ac:dyDescent="0.25">
      <c r="A52" s="23">
        <v>40</v>
      </c>
      <c r="B52" s="32" t="s">
        <v>43</v>
      </c>
      <c r="C52" s="32" t="s">
        <v>44</v>
      </c>
      <c r="D52" s="33" t="s">
        <v>591</v>
      </c>
      <c r="E52" s="34">
        <v>6020000</v>
      </c>
      <c r="F52" s="35" t="s">
        <v>45</v>
      </c>
      <c r="G52" s="36" t="s">
        <v>46</v>
      </c>
      <c r="H52" s="35" t="s">
        <v>596</v>
      </c>
      <c r="I52" s="329">
        <v>1200000</v>
      </c>
      <c r="J52" s="37"/>
      <c r="K52" s="37"/>
      <c r="L52" s="44">
        <f>I52</f>
        <v>1200000</v>
      </c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1">
        <f t="shared" si="2"/>
        <v>1200000</v>
      </c>
      <c r="Y52" s="22">
        <f t="shared" si="1"/>
        <v>0</v>
      </c>
    </row>
    <row r="53" spans="1:25" ht="31.5" x14ac:dyDescent="0.25">
      <c r="A53" s="23">
        <v>41</v>
      </c>
      <c r="B53" s="32" t="s">
        <v>43</v>
      </c>
      <c r="C53" s="32" t="s">
        <v>44</v>
      </c>
      <c r="D53" s="33" t="s">
        <v>591</v>
      </c>
      <c r="E53" s="34">
        <v>6020000</v>
      </c>
      <c r="F53" s="35" t="s">
        <v>45</v>
      </c>
      <c r="G53" s="36" t="s">
        <v>46</v>
      </c>
      <c r="H53" s="45" t="s">
        <v>84</v>
      </c>
      <c r="I53" s="329">
        <v>300000</v>
      </c>
      <c r="J53" s="37"/>
      <c r="K53" s="37"/>
      <c r="L53" s="44"/>
      <c r="M53" s="37"/>
      <c r="N53" s="37"/>
      <c r="O53" s="37"/>
      <c r="P53" s="37"/>
      <c r="Q53" s="37"/>
      <c r="R53" s="37"/>
      <c r="S53" s="37">
        <f>I53</f>
        <v>300000</v>
      </c>
      <c r="T53" s="37"/>
      <c r="U53" s="37"/>
      <c r="V53" s="37"/>
      <c r="W53" s="37"/>
      <c r="X53" s="31">
        <f t="shared" si="2"/>
        <v>300000</v>
      </c>
      <c r="Y53" s="22">
        <f t="shared" si="1"/>
        <v>0</v>
      </c>
    </row>
    <row r="54" spans="1:25" ht="31.5" x14ac:dyDescent="0.25">
      <c r="A54" s="23"/>
      <c r="B54" s="32" t="s">
        <v>43</v>
      </c>
      <c r="C54" s="32" t="s">
        <v>44</v>
      </c>
      <c r="D54" s="33" t="s">
        <v>591</v>
      </c>
      <c r="E54" s="34">
        <v>6020000</v>
      </c>
      <c r="F54" s="35" t="s">
        <v>45</v>
      </c>
      <c r="G54" s="36" t="s">
        <v>46</v>
      </c>
      <c r="H54" s="45" t="s">
        <v>597</v>
      </c>
      <c r="I54" s="329">
        <v>960000</v>
      </c>
      <c r="J54" s="37"/>
      <c r="K54" s="37"/>
      <c r="L54" s="44">
        <f>I54</f>
        <v>960000</v>
      </c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1">
        <f t="shared" si="2"/>
        <v>960000</v>
      </c>
      <c r="Y54" s="22"/>
    </row>
    <row r="55" spans="1:25" ht="31.5" x14ac:dyDescent="0.25">
      <c r="A55" s="23"/>
      <c r="B55" s="32" t="s">
        <v>43</v>
      </c>
      <c r="C55" s="32" t="s">
        <v>44</v>
      </c>
      <c r="D55" s="33" t="s">
        <v>591</v>
      </c>
      <c r="E55" s="34">
        <v>6020000</v>
      </c>
      <c r="F55" s="35" t="s">
        <v>45</v>
      </c>
      <c r="G55" s="36" t="s">
        <v>46</v>
      </c>
      <c r="H55" s="45" t="s">
        <v>598</v>
      </c>
      <c r="I55" s="329">
        <v>120000</v>
      </c>
      <c r="J55" s="37"/>
      <c r="K55" s="37"/>
      <c r="L55" s="44">
        <f>I55</f>
        <v>120000</v>
      </c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1">
        <f t="shared" si="2"/>
        <v>120000</v>
      </c>
      <c r="Y55" s="22"/>
    </row>
    <row r="56" spans="1:25" ht="30.75" customHeight="1" x14ac:dyDescent="0.25">
      <c r="A56" s="23">
        <v>42</v>
      </c>
      <c r="B56" s="32" t="s">
        <v>43</v>
      </c>
      <c r="C56" s="32" t="s">
        <v>44</v>
      </c>
      <c r="D56" s="33" t="s">
        <v>591</v>
      </c>
      <c r="E56" s="34">
        <v>6020000</v>
      </c>
      <c r="F56" s="35" t="s">
        <v>45</v>
      </c>
      <c r="G56" s="36" t="s">
        <v>46</v>
      </c>
      <c r="H56" s="45" t="s">
        <v>85</v>
      </c>
      <c r="I56" s="329">
        <v>105600</v>
      </c>
      <c r="J56" s="37"/>
      <c r="K56" s="37"/>
      <c r="L56" s="44">
        <f>I56</f>
        <v>105600</v>
      </c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1">
        <f t="shared" si="2"/>
        <v>105600</v>
      </c>
      <c r="Y56" s="22">
        <f t="shared" si="1"/>
        <v>0</v>
      </c>
    </row>
    <row r="57" spans="1:25" ht="30.75" customHeight="1" x14ac:dyDescent="0.25">
      <c r="A57" s="23"/>
      <c r="B57" s="32" t="s">
        <v>43</v>
      </c>
      <c r="C57" s="32" t="s">
        <v>44</v>
      </c>
      <c r="D57" s="33" t="s">
        <v>591</v>
      </c>
      <c r="E57" s="34">
        <v>6020000</v>
      </c>
      <c r="F57" s="35" t="s">
        <v>45</v>
      </c>
      <c r="G57" s="36" t="s">
        <v>46</v>
      </c>
      <c r="H57" s="77" t="s">
        <v>72</v>
      </c>
      <c r="I57" s="329">
        <v>300000</v>
      </c>
      <c r="J57" s="37"/>
      <c r="K57" s="37"/>
      <c r="L57" s="44">
        <f>I57</f>
        <v>300000</v>
      </c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1">
        <f t="shared" si="2"/>
        <v>300000</v>
      </c>
      <c r="Y57" s="22"/>
    </row>
    <row r="58" spans="1:25" ht="31.5" x14ac:dyDescent="0.25">
      <c r="A58" s="23">
        <v>43</v>
      </c>
      <c r="B58" s="32" t="s">
        <v>43</v>
      </c>
      <c r="C58" s="32" t="s">
        <v>44</v>
      </c>
      <c r="D58" s="33" t="s">
        <v>590</v>
      </c>
      <c r="E58" s="34">
        <v>6020000</v>
      </c>
      <c r="F58" s="35" t="s">
        <v>45</v>
      </c>
      <c r="G58" s="295" t="s">
        <v>46</v>
      </c>
      <c r="H58" s="45" t="s">
        <v>86</v>
      </c>
      <c r="I58" s="329">
        <v>5988000</v>
      </c>
      <c r="J58" s="37"/>
      <c r="K58" s="37"/>
      <c r="L58" s="44">
        <f>I58</f>
        <v>5988000</v>
      </c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1">
        <f t="shared" si="2"/>
        <v>5988000</v>
      </c>
      <c r="Y58" s="22">
        <f t="shared" si="1"/>
        <v>0</v>
      </c>
    </row>
    <row r="59" spans="1:25" ht="31.5" hidden="1" x14ac:dyDescent="0.25">
      <c r="A59" s="23">
        <v>44</v>
      </c>
      <c r="B59" s="32" t="s">
        <v>43</v>
      </c>
      <c r="C59" s="32" t="s">
        <v>44</v>
      </c>
      <c r="D59" s="33" t="s">
        <v>591</v>
      </c>
      <c r="E59" s="34">
        <v>6020000</v>
      </c>
      <c r="F59" s="35" t="s">
        <v>45</v>
      </c>
      <c r="G59" s="295" t="s">
        <v>46</v>
      </c>
      <c r="H59" s="45" t="s">
        <v>86</v>
      </c>
      <c r="I59" s="329"/>
      <c r="J59" s="37">
        <f>I59</f>
        <v>0</v>
      </c>
      <c r="K59" s="37"/>
      <c r="L59" s="44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1">
        <f t="shared" si="2"/>
        <v>0</v>
      </c>
      <c r="Y59" s="22"/>
    </row>
    <row r="60" spans="1:25" ht="31.5" x14ac:dyDescent="0.25">
      <c r="A60" s="23">
        <v>45</v>
      </c>
      <c r="B60" s="32" t="s">
        <v>43</v>
      </c>
      <c r="C60" s="32" t="s">
        <v>44</v>
      </c>
      <c r="D60" s="33" t="s">
        <v>590</v>
      </c>
      <c r="E60" s="34">
        <v>6020000</v>
      </c>
      <c r="F60" s="35" t="s">
        <v>45</v>
      </c>
      <c r="G60" s="295" t="s">
        <v>46</v>
      </c>
      <c r="H60" s="45" t="s">
        <v>87</v>
      </c>
      <c r="I60" s="329">
        <v>12792000</v>
      </c>
      <c r="J60" s="37"/>
      <c r="K60" s="37">
        <f t="shared" ref="K60:K65" si="5">I60</f>
        <v>12792000</v>
      </c>
      <c r="L60" s="44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1">
        <f t="shared" si="2"/>
        <v>12792000</v>
      </c>
      <c r="Y60" s="22">
        <f>I60-X60</f>
        <v>0</v>
      </c>
    </row>
    <row r="61" spans="1:25" ht="31.5" x14ac:dyDescent="0.25">
      <c r="A61" s="23">
        <v>46</v>
      </c>
      <c r="B61" s="32" t="s">
        <v>43</v>
      </c>
      <c r="C61" s="32" t="s">
        <v>44</v>
      </c>
      <c r="D61" s="33" t="s">
        <v>591</v>
      </c>
      <c r="E61" s="34">
        <v>6020000</v>
      </c>
      <c r="F61" s="35" t="s">
        <v>45</v>
      </c>
      <c r="G61" s="295" t="s">
        <v>46</v>
      </c>
      <c r="H61" s="45" t="s">
        <v>88</v>
      </c>
      <c r="I61" s="329">
        <v>60000</v>
      </c>
      <c r="J61" s="37"/>
      <c r="K61" s="37">
        <f t="shared" si="5"/>
        <v>60000</v>
      </c>
      <c r="L61" s="44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1">
        <f t="shared" si="2"/>
        <v>60000</v>
      </c>
      <c r="Y61" s="22">
        <f t="shared" ref="Y61:Y68" si="6">I61-X61</f>
        <v>0</v>
      </c>
    </row>
    <row r="62" spans="1:25" ht="31.5" x14ac:dyDescent="0.25">
      <c r="A62" s="23">
        <v>47</v>
      </c>
      <c r="B62" s="32" t="s">
        <v>43</v>
      </c>
      <c r="C62" s="32" t="s">
        <v>44</v>
      </c>
      <c r="D62" s="33" t="s">
        <v>591</v>
      </c>
      <c r="E62" s="34">
        <v>6020000</v>
      </c>
      <c r="F62" s="35" t="s">
        <v>45</v>
      </c>
      <c r="G62" s="295" t="s">
        <v>46</v>
      </c>
      <c r="H62" s="45" t="s">
        <v>89</v>
      </c>
      <c r="I62" s="329">
        <v>150000</v>
      </c>
      <c r="J62" s="37"/>
      <c r="K62" s="37">
        <f t="shared" si="5"/>
        <v>150000</v>
      </c>
      <c r="L62" s="44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1">
        <f t="shared" si="2"/>
        <v>150000</v>
      </c>
      <c r="Y62" s="22">
        <f t="shared" si="6"/>
        <v>0</v>
      </c>
    </row>
    <row r="63" spans="1:25" ht="31.5" x14ac:dyDescent="0.25">
      <c r="A63" s="23">
        <v>48</v>
      </c>
      <c r="B63" s="32" t="s">
        <v>43</v>
      </c>
      <c r="C63" s="32" t="s">
        <v>44</v>
      </c>
      <c r="D63" s="33" t="s">
        <v>591</v>
      </c>
      <c r="E63" s="34">
        <v>6020000</v>
      </c>
      <c r="F63" s="35" t="s">
        <v>45</v>
      </c>
      <c r="G63" s="295" t="s">
        <v>46</v>
      </c>
      <c r="H63" s="45" t="s">
        <v>90</v>
      </c>
      <c r="I63" s="329">
        <v>99750</v>
      </c>
      <c r="J63" s="37"/>
      <c r="K63" s="37">
        <f t="shared" si="5"/>
        <v>99750</v>
      </c>
      <c r="L63" s="44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1">
        <f t="shared" si="2"/>
        <v>99750</v>
      </c>
      <c r="Y63" s="22">
        <f t="shared" si="6"/>
        <v>0</v>
      </c>
    </row>
    <row r="64" spans="1:25" ht="61.5" customHeight="1" x14ac:dyDescent="0.25">
      <c r="A64" s="23">
        <v>49</v>
      </c>
      <c r="B64" s="32" t="s">
        <v>43</v>
      </c>
      <c r="C64" s="32" t="s">
        <v>44</v>
      </c>
      <c r="D64" s="33" t="s">
        <v>591</v>
      </c>
      <c r="E64" s="34">
        <v>6020000</v>
      </c>
      <c r="F64" s="35" t="s">
        <v>45</v>
      </c>
      <c r="G64" s="295" t="s">
        <v>46</v>
      </c>
      <c r="H64" s="45" t="s">
        <v>599</v>
      </c>
      <c r="I64" s="329">
        <v>2000000</v>
      </c>
      <c r="J64" s="37"/>
      <c r="K64" s="37">
        <f t="shared" si="5"/>
        <v>2000000</v>
      </c>
      <c r="L64" s="44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1">
        <f t="shared" si="2"/>
        <v>2000000</v>
      </c>
      <c r="Y64" s="22">
        <f t="shared" si="6"/>
        <v>0</v>
      </c>
    </row>
    <row r="65" spans="1:25" ht="31.5" x14ac:dyDescent="0.25">
      <c r="A65" s="23">
        <v>50</v>
      </c>
      <c r="B65" s="32" t="s">
        <v>43</v>
      </c>
      <c r="C65" s="32" t="s">
        <v>44</v>
      </c>
      <c r="D65" s="33" t="s">
        <v>591</v>
      </c>
      <c r="E65" s="34">
        <v>6020000</v>
      </c>
      <c r="F65" s="35" t="s">
        <v>45</v>
      </c>
      <c r="G65" s="295" t="s">
        <v>46</v>
      </c>
      <c r="H65" s="45" t="s">
        <v>91</v>
      </c>
      <c r="I65" s="329">
        <v>20000</v>
      </c>
      <c r="J65" s="37"/>
      <c r="K65" s="44">
        <f t="shared" si="5"/>
        <v>20000</v>
      </c>
      <c r="L65" s="44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1">
        <f t="shared" si="2"/>
        <v>20000</v>
      </c>
      <c r="Y65" s="22">
        <f t="shared" si="6"/>
        <v>0</v>
      </c>
    </row>
    <row r="66" spans="1:25" ht="31.5" x14ac:dyDescent="0.25">
      <c r="A66" s="23">
        <v>51</v>
      </c>
      <c r="B66" s="32" t="s">
        <v>43</v>
      </c>
      <c r="C66" s="32" t="s">
        <v>44</v>
      </c>
      <c r="D66" s="33" t="s">
        <v>591</v>
      </c>
      <c r="E66" s="34">
        <v>6020000</v>
      </c>
      <c r="F66" s="35" t="s">
        <v>45</v>
      </c>
      <c r="G66" s="295" t="s">
        <v>46</v>
      </c>
      <c r="H66" s="45" t="s">
        <v>92</v>
      </c>
      <c r="I66" s="329">
        <v>170000</v>
      </c>
      <c r="J66" s="37"/>
      <c r="K66" s="37">
        <f>I66</f>
        <v>170000</v>
      </c>
      <c r="L66" s="44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1">
        <f t="shared" si="2"/>
        <v>170000</v>
      </c>
      <c r="Y66" s="22">
        <f t="shared" si="6"/>
        <v>0</v>
      </c>
    </row>
    <row r="67" spans="1:25" ht="31.5" x14ac:dyDescent="0.25">
      <c r="A67" s="23">
        <v>52</v>
      </c>
      <c r="B67" s="32" t="s">
        <v>43</v>
      </c>
      <c r="C67" s="32" t="s">
        <v>44</v>
      </c>
      <c r="D67" s="33" t="s">
        <v>591</v>
      </c>
      <c r="E67" s="34">
        <v>6020000</v>
      </c>
      <c r="F67" s="35" t="s">
        <v>45</v>
      </c>
      <c r="G67" s="295" t="s">
        <v>46</v>
      </c>
      <c r="H67" s="45" t="s">
        <v>93</v>
      </c>
      <c r="I67" s="296">
        <v>160000</v>
      </c>
      <c r="J67" s="37"/>
      <c r="K67" s="37">
        <f>I67</f>
        <v>160000</v>
      </c>
      <c r="L67" s="44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1">
        <f t="shared" si="2"/>
        <v>160000</v>
      </c>
      <c r="Y67" s="22">
        <f t="shared" si="6"/>
        <v>0</v>
      </c>
    </row>
    <row r="68" spans="1:25" ht="30" customHeight="1" x14ac:dyDescent="0.25">
      <c r="A68" s="23">
        <v>53</v>
      </c>
      <c r="B68" s="32" t="s">
        <v>43</v>
      </c>
      <c r="C68" s="32" t="s">
        <v>44</v>
      </c>
      <c r="D68" s="33" t="s">
        <v>591</v>
      </c>
      <c r="E68" s="34">
        <v>6020000</v>
      </c>
      <c r="F68" s="35" t="s">
        <v>45</v>
      </c>
      <c r="G68" s="295" t="s">
        <v>46</v>
      </c>
      <c r="H68" s="35" t="s">
        <v>94</v>
      </c>
      <c r="I68" s="296">
        <v>250000</v>
      </c>
      <c r="J68" s="37"/>
      <c r="K68" s="37"/>
      <c r="L68" s="44">
        <f>I68</f>
        <v>250000</v>
      </c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1">
        <f t="shared" si="2"/>
        <v>250000</v>
      </c>
      <c r="Y68" s="22">
        <f t="shared" si="6"/>
        <v>0</v>
      </c>
    </row>
    <row r="69" spans="1:25" ht="62.25" customHeight="1" x14ac:dyDescent="0.25">
      <c r="A69" s="23">
        <v>54</v>
      </c>
      <c r="B69" s="47" t="s">
        <v>43</v>
      </c>
      <c r="C69" s="47" t="s">
        <v>44</v>
      </c>
      <c r="D69" s="48" t="s">
        <v>591</v>
      </c>
      <c r="E69" s="49">
        <v>6020000</v>
      </c>
      <c r="F69" s="297" t="s">
        <v>45</v>
      </c>
      <c r="G69" s="298" t="s">
        <v>46</v>
      </c>
      <c r="H69" s="45" t="s">
        <v>95</v>
      </c>
      <c r="I69" s="296">
        <v>300000</v>
      </c>
      <c r="J69" s="37"/>
      <c r="K69" s="37"/>
      <c r="L69" s="37"/>
      <c r="M69" s="37"/>
      <c r="N69" s="37"/>
      <c r="O69" s="37">
        <f>I69</f>
        <v>300000</v>
      </c>
      <c r="P69" s="37"/>
      <c r="Q69" s="37"/>
      <c r="R69" s="37"/>
      <c r="S69" s="37"/>
      <c r="T69" s="37"/>
      <c r="U69" s="37"/>
      <c r="V69" s="37"/>
      <c r="W69" s="37"/>
      <c r="X69" s="31">
        <f t="shared" si="2"/>
        <v>300000</v>
      </c>
      <c r="Y69" s="22">
        <f>I69-X69</f>
        <v>0</v>
      </c>
    </row>
    <row r="70" spans="1:25" ht="31.5" x14ac:dyDescent="0.25">
      <c r="A70" s="23">
        <v>55</v>
      </c>
      <c r="B70" s="32" t="s">
        <v>43</v>
      </c>
      <c r="C70" s="32" t="s">
        <v>44</v>
      </c>
      <c r="D70" s="33" t="s">
        <v>591</v>
      </c>
      <c r="E70" s="34">
        <v>6020000</v>
      </c>
      <c r="F70" s="35" t="s">
        <v>45</v>
      </c>
      <c r="G70" s="295" t="s">
        <v>46</v>
      </c>
      <c r="H70" s="45" t="s">
        <v>96</v>
      </c>
      <c r="I70" s="329">
        <v>750000</v>
      </c>
      <c r="J70" s="37"/>
      <c r="K70" s="37"/>
      <c r="L70" s="37"/>
      <c r="M70" s="37"/>
      <c r="N70" s="37"/>
      <c r="O70" s="37">
        <f>I70</f>
        <v>750000</v>
      </c>
      <c r="P70" s="37"/>
      <c r="Q70" s="37"/>
      <c r="R70" s="37"/>
      <c r="S70" s="37"/>
      <c r="T70" s="37"/>
      <c r="U70" s="37"/>
      <c r="V70" s="37"/>
      <c r="W70" s="37"/>
      <c r="X70" s="31">
        <f t="shared" si="2"/>
        <v>750000</v>
      </c>
      <c r="Y70" s="22">
        <f>I70-X70</f>
        <v>0</v>
      </c>
    </row>
    <row r="71" spans="1:25" ht="31.5" x14ac:dyDescent="0.25">
      <c r="A71" s="23">
        <v>56</v>
      </c>
      <c r="B71" s="32" t="s">
        <v>43</v>
      </c>
      <c r="C71" s="32" t="s">
        <v>44</v>
      </c>
      <c r="D71" s="33" t="s">
        <v>591</v>
      </c>
      <c r="E71" s="34">
        <v>6020000</v>
      </c>
      <c r="F71" s="35" t="s">
        <v>45</v>
      </c>
      <c r="G71" s="295" t="s">
        <v>46</v>
      </c>
      <c r="H71" s="45" t="s">
        <v>97</v>
      </c>
      <c r="I71" s="329">
        <v>2500000</v>
      </c>
      <c r="J71" s="37"/>
      <c r="K71" s="37"/>
      <c r="L71" s="37"/>
      <c r="M71" s="37"/>
      <c r="N71" s="37"/>
      <c r="O71" s="37">
        <f>I71</f>
        <v>2500000</v>
      </c>
      <c r="P71" s="37"/>
      <c r="Q71" s="37"/>
      <c r="R71" s="37"/>
      <c r="S71" s="37"/>
      <c r="T71" s="37"/>
      <c r="U71" s="37"/>
      <c r="V71" s="37"/>
      <c r="W71" s="37"/>
      <c r="X71" s="31">
        <f t="shared" si="2"/>
        <v>2500000</v>
      </c>
      <c r="Y71" s="22">
        <f>I71-X71</f>
        <v>0</v>
      </c>
    </row>
    <row r="72" spans="1:25" ht="31.5" x14ac:dyDescent="0.25">
      <c r="A72" s="23">
        <v>57</v>
      </c>
      <c r="B72" s="32" t="s">
        <v>43</v>
      </c>
      <c r="C72" s="32" t="s">
        <v>44</v>
      </c>
      <c r="D72" s="33" t="s">
        <v>591</v>
      </c>
      <c r="E72" s="34">
        <v>6020000</v>
      </c>
      <c r="F72" s="35" t="s">
        <v>45</v>
      </c>
      <c r="G72" s="295" t="s">
        <v>46</v>
      </c>
      <c r="H72" s="45" t="s">
        <v>98</v>
      </c>
      <c r="I72" s="329">
        <v>150000</v>
      </c>
      <c r="J72" s="37"/>
      <c r="K72" s="37"/>
      <c r="L72" s="37"/>
      <c r="M72" s="37"/>
      <c r="N72" s="37"/>
      <c r="O72" s="37">
        <f>I72</f>
        <v>150000</v>
      </c>
      <c r="P72" s="37"/>
      <c r="Q72" s="37"/>
      <c r="R72" s="37"/>
      <c r="S72" s="37"/>
      <c r="T72" s="37"/>
      <c r="U72" s="37"/>
      <c r="V72" s="37"/>
      <c r="W72" s="37"/>
      <c r="X72" s="31">
        <f t="shared" si="2"/>
        <v>150000</v>
      </c>
      <c r="Y72" s="22">
        <f>I72-X72</f>
        <v>0</v>
      </c>
    </row>
    <row r="73" spans="1:25" ht="33" customHeight="1" x14ac:dyDescent="0.25">
      <c r="A73" s="23">
        <v>58</v>
      </c>
      <c r="B73" s="32" t="s">
        <v>43</v>
      </c>
      <c r="C73" s="32" t="s">
        <v>44</v>
      </c>
      <c r="D73" s="33" t="s">
        <v>591</v>
      </c>
      <c r="E73" s="34">
        <v>6020000</v>
      </c>
      <c r="F73" s="35" t="s">
        <v>45</v>
      </c>
      <c r="G73" s="36" t="s">
        <v>46</v>
      </c>
      <c r="H73" s="45" t="s">
        <v>99</v>
      </c>
      <c r="I73" s="329">
        <v>300000</v>
      </c>
      <c r="J73" s="37"/>
      <c r="K73" s="37"/>
      <c r="L73" s="37"/>
      <c r="M73" s="37"/>
      <c r="N73" s="37"/>
      <c r="O73" s="37"/>
      <c r="P73" s="37"/>
      <c r="Q73" s="37">
        <f>I73</f>
        <v>300000</v>
      </c>
      <c r="R73" s="37"/>
      <c r="S73" s="37"/>
      <c r="T73" s="37"/>
      <c r="U73" s="37"/>
      <c r="V73" s="37"/>
      <c r="W73" s="37"/>
      <c r="X73" s="31">
        <f t="shared" si="2"/>
        <v>300000</v>
      </c>
      <c r="Y73" s="22">
        <f>I73-X73</f>
        <v>0</v>
      </c>
    </row>
    <row r="74" spans="1:25" ht="40.5" customHeight="1" x14ac:dyDescent="0.25">
      <c r="A74" s="23">
        <v>59</v>
      </c>
      <c r="B74" s="32" t="s">
        <v>43</v>
      </c>
      <c r="C74" s="32" t="s">
        <v>100</v>
      </c>
      <c r="D74" s="33" t="s">
        <v>590</v>
      </c>
      <c r="E74" s="34">
        <v>1660000</v>
      </c>
      <c r="F74" s="35" t="s">
        <v>101</v>
      </c>
      <c r="G74" s="295" t="s">
        <v>46</v>
      </c>
      <c r="H74" s="45" t="s">
        <v>102</v>
      </c>
      <c r="I74" s="329">
        <v>2200000</v>
      </c>
      <c r="J74" s="37"/>
      <c r="K74" s="37"/>
      <c r="L74" s="37"/>
      <c r="M74" s="37"/>
      <c r="N74" s="37"/>
      <c r="O74" s="37"/>
      <c r="P74" s="37">
        <f>I74</f>
        <v>2200000</v>
      </c>
      <c r="Q74" s="37"/>
      <c r="R74" s="37"/>
      <c r="S74" s="37"/>
      <c r="T74" s="37"/>
      <c r="U74" s="37"/>
      <c r="V74" s="37"/>
      <c r="W74" s="37"/>
      <c r="X74" s="31">
        <f t="shared" si="2"/>
        <v>2200000</v>
      </c>
      <c r="Y74" s="22">
        <f t="shared" ref="Y74:Y80" si="7">I74-X74</f>
        <v>0</v>
      </c>
    </row>
    <row r="75" spans="1:25" ht="31.5" x14ac:dyDescent="0.25">
      <c r="A75" s="23">
        <v>60</v>
      </c>
      <c r="B75" s="32" t="s">
        <v>43</v>
      </c>
      <c r="C75" s="32" t="s">
        <v>44</v>
      </c>
      <c r="D75" s="33" t="s">
        <v>591</v>
      </c>
      <c r="E75" s="34">
        <v>6040000</v>
      </c>
      <c r="F75" s="35" t="s">
        <v>45</v>
      </c>
      <c r="G75" s="295" t="s">
        <v>46</v>
      </c>
      <c r="H75" s="45" t="s">
        <v>103</v>
      </c>
      <c r="I75" s="329">
        <v>4000000</v>
      </c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>
        <f>I75</f>
        <v>4000000</v>
      </c>
      <c r="U75" s="37"/>
      <c r="V75" s="37"/>
      <c r="W75" s="37"/>
      <c r="X75" s="31">
        <f t="shared" si="2"/>
        <v>4000000</v>
      </c>
      <c r="Y75" s="22">
        <f t="shared" si="7"/>
        <v>0</v>
      </c>
    </row>
    <row r="76" spans="1:25" ht="31.5" x14ac:dyDescent="0.25">
      <c r="A76" s="23">
        <v>61</v>
      </c>
      <c r="B76" s="32" t="s">
        <v>43</v>
      </c>
      <c r="C76" s="32" t="s">
        <v>44</v>
      </c>
      <c r="D76" s="33" t="s">
        <v>591</v>
      </c>
      <c r="E76" s="34">
        <v>6040000</v>
      </c>
      <c r="F76" s="35" t="s">
        <v>45</v>
      </c>
      <c r="G76" s="295" t="s">
        <v>46</v>
      </c>
      <c r="H76" s="45" t="s">
        <v>104</v>
      </c>
      <c r="I76" s="329">
        <v>600000</v>
      </c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>
        <f t="shared" ref="T76:T82" si="8">I76</f>
        <v>600000</v>
      </c>
      <c r="U76" s="37"/>
      <c r="V76" s="37"/>
      <c r="W76" s="37"/>
      <c r="X76" s="31">
        <f t="shared" si="2"/>
        <v>600000</v>
      </c>
      <c r="Y76" s="22">
        <f t="shared" si="7"/>
        <v>0</v>
      </c>
    </row>
    <row r="77" spans="1:25" ht="31.5" x14ac:dyDescent="0.25">
      <c r="A77" s="23">
        <v>62</v>
      </c>
      <c r="B77" s="32" t="s">
        <v>43</v>
      </c>
      <c r="C77" s="32" t="s">
        <v>44</v>
      </c>
      <c r="D77" s="33" t="s">
        <v>591</v>
      </c>
      <c r="E77" s="34">
        <v>6060000</v>
      </c>
      <c r="F77" s="35" t="s">
        <v>45</v>
      </c>
      <c r="G77" s="295" t="s">
        <v>46</v>
      </c>
      <c r="H77" s="45" t="s">
        <v>105</v>
      </c>
      <c r="I77" s="329">
        <v>400000</v>
      </c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>
        <f t="shared" si="8"/>
        <v>400000</v>
      </c>
      <c r="U77" s="37"/>
      <c r="V77" s="37"/>
      <c r="W77" s="37"/>
      <c r="X77" s="31">
        <f t="shared" ref="X77:X86" si="9">SUM(J77:W77)</f>
        <v>400000</v>
      </c>
      <c r="Y77" s="22">
        <f t="shared" si="7"/>
        <v>0</v>
      </c>
    </row>
    <row r="78" spans="1:25" ht="31.5" x14ac:dyDescent="0.25">
      <c r="A78" s="23">
        <v>63</v>
      </c>
      <c r="B78" s="32" t="s">
        <v>43</v>
      </c>
      <c r="C78" s="32" t="s">
        <v>44</v>
      </c>
      <c r="D78" s="33" t="s">
        <v>591</v>
      </c>
      <c r="E78" s="34">
        <v>6040000</v>
      </c>
      <c r="F78" s="35" t="s">
        <v>45</v>
      </c>
      <c r="G78" s="36" t="s">
        <v>46</v>
      </c>
      <c r="H78" s="45" t="s">
        <v>106</v>
      </c>
      <c r="I78" s="329">
        <v>10000</v>
      </c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>
        <f t="shared" si="8"/>
        <v>10000</v>
      </c>
      <c r="U78" s="37"/>
      <c r="V78" s="37"/>
      <c r="W78" s="37"/>
      <c r="X78" s="31">
        <f t="shared" si="9"/>
        <v>10000</v>
      </c>
      <c r="Y78" s="22">
        <f t="shared" si="7"/>
        <v>0</v>
      </c>
    </row>
    <row r="79" spans="1:25" ht="31.5" x14ac:dyDescent="0.25">
      <c r="A79" s="23"/>
      <c r="B79" s="32" t="s">
        <v>43</v>
      </c>
      <c r="C79" s="32" t="s">
        <v>44</v>
      </c>
      <c r="D79" s="33" t="s">
        <v>591</v>
      </c>
      <c r="E79" s="34">
        <v>6040000</v>
      </c>
      <c r="F79" s="35" t="s">
        <v>45</v>
      </c>
      <c r="G79" s="36" t="s">
        <v>46</v>
      </c>
      <c r="H79" s="45" t="s">
        <v>600</v>
      </c>
      <c r="I79" s="329">
        <v>1000000</v>
      </c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>
        <f t="shared" si="8"/>
        <v>1000000</v>
      </c>
      <c r="U79" s="37"/>
      <c r="V79" s="37"/>
      <c r="W79" s="37"/>
      <c r="X79" s="31">
        <f t="shared" si="9"/>
        <v>1000000</v>
      </c>
      <c r="Y79" s="22">
        <f t="shared" si="7"/>
        <v>0</v>
      </c>
    </row>
    <row r="80" spans="1:25" ht="31.5" x14ac:dyDescent="0.25">
      <c r="A80" s="23">
        <v>65</v>
      </c>
      <c r="B80" s="32" t="s">
        <v>43</v>
      </c>
      <c r="C80" s="32" t="s">
        <v>44</v>
      </c>
      <c r="D80" s="33" t="s">
        <v>590</v>
      </c>
      <c r="E80" s="34">
        <v>6040000</v>
      </c>
      <c r="F80" s="35" t="s">
        <v>45</v>
      </c>
      <c r="G80" s="36" t="s">
        <v>46</v>
      </c>
      <c r="H80" s="45" t="s">
        <v>108</v>
      </c>
      <c r="I80" s="329">
        <v>1000000</v>
      </c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>
        <f t="shared" si="8"/>
        <v>1000000</v>
      </c>
      <c r="U80" s="37"/>
      <c r="V80" s="37"/>
      <c r="W80" s="37"/>
      <c r="X80" s="31">
        <f t="shared" si="9"/>
        <v>1000000</v>
      </c>
      <c r="Y80" s="22">
        <f t="shared" si="7"/>
        <v>0</v>
      </c>
    </row>
    <row r="81" spans="1:25" ht="31.5" hidden="1" x14ac:dyDescent="0.25">
      <c r="A81" s="23">
        <v>66</v>
      </c>
      <c r="B81" s="32" t="s">
        <v>43</v>
      </c>
      <c r="C81" s="32" t="s">
        <v>44</v>
      </c>
      <c r="D81" s="33" t="s">
        <v>591</v>
      </c>
      <c r="E81" s="34">
        <v>6040000</v>
      </c>
      <c r="F81" s="35" t="s">
        <v>45</v>
      </c>
      <c r="G81" s="36" t="s">
        <v>46</v>
      </c>
      <c r="H81" s="45" t="s">
        <v>108</v>
      </c>
      <c r="I81" s="329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>
        <f t="shared" si="8"/>
        <v>0</v>
      </c>
      <c r="U81" s="37"/>
      <c r="V81" s="37"/>
      <c r="W81" s="37"/>
      <c r="X81" s="31">
        <f t="shared" si="9"/>
        <v>0</v>
      </c>
      <c r="Y81" s="22"/>
    </row>
    <row r="82" spans="1:25" ht="42" customHeight="1" x14ac:dyDescent="0.25">
      <c r="A82" s="23">
        <v>67</v>
      </c>
      <c r="B82" s="32" t="s">
        <v>43</v>
      </c>
      <c r="C82" s="32" t="s">
        <v>44</v>
      </c>
      <c r="D82" s="33" t="s">
        <v>590</v>
      </c>
      <c r="E82" s="34">
        <v>6040000</v>
      </c>
      <c r="F82" s="35" t="s">
        <v>45</v>
      </c>
      <c r="G82" s="295" t="s">
        <v>46</v>
      </c>
      <c r="H82" s="45" t="s">
        <v>601</v>
      </c>
      <c r="I82" s="329">
        <v>803175</v>
      </c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>
        <f t="shared" si="8"/>
        <v>803175</v>
      </c>
      <c r="U82" s="37"/>
      <c r="V82" s="37"/>
      <c r="W82" s="37"/>
      <c r="X82" s="31">
        <f t="shared" si="9"/>
        <v>803175</v>
      </c>
      <c r="Y82" s="22"/>
    </row>
    <row r="83" spans="1:25" ht="42" customHeight="1" x14ac:dyDescent="0.25">
      <c r="A83" s="23">
        <v>68</v>
      </c>
      <c r="B83" s="32" t="s">
        <v>43</v>
      </c>
      <c r="C83" s="32" t="s">
        <v>109</v>
      </c>
      <c r="D83" s="33" t="s">
        <v>590</v>
      </c>
      <c r="E83" s="34">
        <v>6040000</v>
      </c>
      <c r="F83" s="35" t="s">
        <v>110</v>
      </c>
      <c r="G83" s="295" t="s">
        <v>46</v>
      </c>
      <c r="H83" s="45" t="s">
        <v>111</v>
      </c>
      <c r="I83" s="329">
        <v>53138357</v>
      </c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>
        <f>I83</f>
        <v>53138357</v>
      </c>
      <c r="W83" s="37"/>
      <c r="X83" s="31">
        <f t="shared" si="9"/>
        <v>53138357</v>
      </c>
      <c r="Y83" s="22"/>
    </row>
    <row r="84" spans="1:25" ht="31.5" hidden="1" x14ac:dyDescent="0.25">
      <c r="A84" s="23">
        <v>69</v>
      </c>
      <c r="B84" s="32" t="s">
        <v>43</v>
      </c>
      <c r="C84" s="32" t="s">
        <v>109</v>
      </c>
      <c r="D84" s="33" t="s">
        <v>591</v>
      </c>
      <c r="E84" s="34">
        <v>6040000</v>
      </c>
      <c r="F84" s="35" t="s">
        <v>110</v>
      </c>
      <c r="G84" s="295" t="s">
        <v>46</v>
      </c>
      <c r="H84" s="45" t="s">
        <v>111</v>
      </c>
      <c r="I84" s="329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>
        <f>I84</f>
        <v>0</v>
      </c>
      <c r="W84" s="37"/>
      <c r="X84" s="31">
        <f t="shared" si="9"/>
        <v>0</v>
      </c>
      <c r="Y84" s="22">
        <f>I84-X84</f>
        <v>0</v>
      </c>
    </row>
    <row r="85" spans="1:25" ht="31.5" x14ac:dyDescent="0.25">
      <c r="A85" s="23">
        <v>70</v>
      </c>
      <c r="B85" s="32" t="s">
        <v>43</v>
      </c>
      <c r="C85" s="32" t="s">
        <v>109</v>
      </c>
      <c r="D85" s="33" t="s">
        <v>590</v>
      </c>
      <c r="E85" s="34">
        <v>6040000</v>
      </c>
      <c r="F85" s="35" t="s">
        <v>110</v>
      </c>
      <c r="G85" s="36" t="s">
        <v>46</v>
      </c>
      <c r="H85" s="45" t="s">
        <v>112</v>
      </c>
      <c r="I85" s="329">
        <v>38666400</v>
      </c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>
        <f>I85</f>
        <v>38666400</v>
      </c>
      <c r="X85" s="31">
        <f t="shared" si="9"/>
        <v>38666400</v>
      </c>
      <c r="Y85" s="22"/>
    </row>
    <row r="86" spans="1:25" ht="31.5" hidden="1" x14ac:dyDescent="0.25">
      <c r="A86" s="23">
        <v>71</v>
      </c>
      <c r="B86" s="32" t="s">
        <v>43</v>
      </c>
      <c r="C86" s="32" t="s">
        <v>109</v>
      </c>
      <c r="D86" s="33" t="s">
        <v>591</v>
      </c>
      <c r="E86" s="34">
        <v>6040000</v>
      </c>
      <c r="F86" s="35" t="s">
        <v>110</v>
      </c>
      <c r="G86" s="36" t="s">
        <v>46</v>
      </c>
      <c r="H86" s="45" t="s">
        <v>112</v>
      </c>
      <c r="I86" s="41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>
        <f>I86</f>
        <v>0</v>
      </c>
      <c r="X86" s="31">
        <f t="shared" si="9"/>
        <v>0</v>
      </c>
      <c r="Y86" s="22">
        <f>I86-X86</f>
        <v>0</v>
      </c>
    </row>
    <row r="87" spans="1:25" ht="20.25" customHeight="1" x14ac:dyDescent="0.25">
      <c r="A87" s="4"/>
      <c r="B87" s="51"/>
      <c r="C87" s="51"/>
      <c r="D87" s="51"/>
      <c r="E87" s="4"/>
      <c r="G87" s="52"/>
      <c r="I87" s="22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39"/>
      <c r="Y87" s="22" t="e">
        <f>#REF!-X87</f>
        <v>#REF!</v>
      </c>
    </row>
    <row r="88" spans="1:25" ht="18.75" customHeight="1" thickBot="1" x14ac:dyDescent="0.3">
      <c r="A88" s="4"/>
      <c r="B88" s="51"/>
      <c r="C88" s="51"/>
      <c r="D88" s="51"/>
      <c r="E88" s="4"/>
      <c r="I88" s="22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39"/>
      <c r="Y88" s="22">
        <f>AA9-X88</f>
        <v>0</v>
      </c>
    </row>
    <row r="89" spans="1:25" ht="26.25" customHeight="1" thickBot="1" x14ac:dyDescent="0.3">
      <c r="A89" s="54"/>
      <c r="B89" s="55"/>
      <c r="C89" s="55"/>
      <c r="D89" s="55"/>
      <c r="E89" s="54"/>
      <c r="F89" s="40"/>
      <c r="G89" s="56"/>
      <c r="H89" s="40"/>
      <c r="I89" s="6" t="s">
        <v>2</v>
      </c>
      <c r="J89" s="351" t="s">
        <v>113</v>
      </c>
      <c r="K89" s="343"/>
      <c r="L89" s="343"/>
      <c r="M89" s="343"/>
      <c r="N89" s="343"/>
      <c r="O89" s="344"/>
      <c r="P89" s="57"/>
      <c r="Q89" s="57"/>
      <c r="R89" s="57"/>
      <c r="S89" s="57"/>
      <c r="T89" s="57"/>
      <c r="U89" s="57"/>
      <c r="V89" s="57"/>
      <c r="W89" s="57"/>
      <c r="X89" s="57"/>
    </row>
    <row r="90" spans="1:25" ht="32.25" thickBot="1" x14ac:dyDescent="0.3">
      <c r="A90" s="54"/>
      <c r="B90" s="55"/>
      <c r="C90" s="55"/>
      <c r="D90" s="55"/>
      <c r="E90" s="54"/>
      <c r="F90" s="40"/>
      <c r="G90" s="56"/>
      <c r="H90" s="40"/>
      <c r="I90" s="58" t="s">
        <v>4</v>
      </c>
      <c r="J90" s="59" t="s">
        <v>114</v>
      </c>
      <c r="K90" s="60" t="s">
        <v>115</v>
      </c>
      <c r="L90" s="60" t="s">
        <v>116</v>
      </c>
      <c r="M90" s="60" t="s">
        <v>117</v>
      </c>
      <c r="N90" s="61"/>
      <c r="O90" s="349" t="s">
        <v>41</v>
      </c>
    </row>
    <row r="91" spans="1:25" ht="65.25" customHeight="1" thickBot="1" x14ac:dyDescent="0.3">
      <c r="A91" s="11" t="s">
        <v>19</v>
      </c>
      <c r="B91" s="12" t="s">
        <v>20</v>
      </c>
      <c r="C91" s="12" t="s">
        <v>21</v>
      </c>
      <c r="D91" s="12" t="s">
        <v>118</v>
      </c>
      <c r="E91" s="12" t="s">
        <v>23</v>
      </c>
      <c r="F91" s="12" t="s">
        <v>24</v>
      </c>
      <c r="G91" s="13" t="s">
        <v>25</v>
      </c>
      <c r="H91" s="13" t="s">
        <v>26</v>
      </c>
      <c r="I91" s="14" t="s">
        <v>589</v>
      </c>
      <c r="J91" s="62" t="s">
        <v>119</v>
      </c>
      <c r="K91" s="62" t="s">
        <v>120</v>
      </c>
      <c r="L91" s="62" t="s">
        <v>121</v>
      </c>
      <c r="M91" s="62" t="s">
        <v>122</v>
      </c>
      <c r="N91" s="63"/>
      <c r="O91" s="350"/>
    </row>
    <row r="92" spans="1:25" ht="21" customHeight="1" thickBot="1" x14ac:dyDescent="0.3">
      <c r="A92" s="347" t="s">
        <v>123</v>
      </c>
      <c r="B92" s="343"/>
      <c r="C92" s="343"/>
      <c r="D92" s="343"/>
      <c r="E92" s="343"/>
      <c r="F92" s="343"/>
      <c r="G92" s="343"/>
      <c r="H92" s="343"/>
      <c r="I92" s="343"/>
      <c r="J92" s="20">
        <f>SUM(J93:J129)</f>
        <v>20981600</v>
      </c>
      <c r="K92" s="20">
        <f>SUM(K93:K129)</f>
        <v>43776238</v>
      </c>
      <c r="L92" s="20">
        <f>SUM(L93:L129)</f>
        <v>4637600</v>
      </c>
      <c r="M92" s="20">
        <f>SUM(M93:M129)</f>
        <v>3000000</v>
      </c>
      <c r="N92" s="20"/>
      <c r="O92" s="21">
        <f>K92+L92+J92+M92</f>
        <v>72395438</v>
      </c>
      <c r="P92" s="22"/>
      <c r="Q92" s="22"/>
    </row>
    <row r="93" spans="1:25" ht="38.25" customHeight="1" x14ac:dyDescent="0.25">
      <c r="A93" s="64">
        <v>1</v>
      </c>
      <c r="B93" s="32" t="s">
        <v>43</v>
      </c>
      <c r="C93" s="32" t="s">
        <v>124</v>
      </c>
      <c r="D93" s="33" t="s">
        <v>590</v>
      </c>
      <c r="E93" s="34">
        <v>6000000</v>
      </c>
      <c r="F93" s="35" t="s">
        <v>125</v>
      </c>
      <c r="G93" s="36" t="s">
        <v>46</v>
      </c>
      <c r="H93" s="35" t="s">
        <v>47</v>
      </c>
      <c r="I93" s="330">
        <v>15500000</v>
      </c>
      <c r="J93" s="66">
        <f>I93</f>
        <v>15500000</v>
      </c>
      <c r="K93" s="67"/>
      <c r="L93" s="68"/>
      <c r="M93" s="68"/>
      <c r="N93" s="68"/>
      <c r="O93" s="31">
        <f t="shared" ref="O93:O129" si="10">SUM(J93:N93)</f>
        <v>15500000</v>
      </c>
    </row>
    <row r="94" spans="1:25" ht="39.75" customHeight="1" thickBot="1" x14ac:dyDescent="0.3">
      <c r="A94" s="69">
        <v>2</v>
      </c>
      <c r="B94" s="32" t="s">
        <v>43</v>
      </c>
      <c r="C94" s="32" t="s">
        <v>124</v>
      </c>
      <c r="D94" s="33" t="s">
        <v>590</v>
      </c>
      <c r="E94" s="34">
        <v>6010000</v>
      </c>
      <c r="F94" s="27" t="s">
        <v>125</v>
      </c>
      <c r="G94" s="36" t="s">
        <v>46</v>
      </c>
      <c r="H94" s="35" t="s">
        <v>48</v>
      </c>
      <c r="I94" s="328">
        <v>2600000</v>
      </c>
      <c r="J94" s="66">
        <f>I94</f>
        <v>2600000</v>
      </c>
      <c r="K94" s="71"/>
      <c r="L94" s="68"/>
      <c r="M94" s="68"/>
      <c r="N94" s="68"/>
      <c r="O94" s="31">
        <f t="shared" si="10"/>
        <v>2600000</v>
      </c>
      <c r="Q94" s="38"/>
      <c r="R94" s="22"/>
    </row>
    <row r="95" spans="1:25" ht="38.25" customHeight="1" x14ac:dyDescent="0.25">
      <c r="A95" s="64">
        <v>3</v>
      </c>
      <c r="B95" s="32" t="s">
        <v>43</v>
      </c>
      <c r="C95" s="24" t="s">
        <v>126</v>
      </c>
      <c r="D95" s="25" t="s">
        <v>590</v>
      </c>
      <c r="E95" s="26">
        <v>6000000</v>
      </c>
      <c r="F95" s="27" t="s">
        <v>127</v>
      </c>
      <c r="G95" s="28" t="s">
        <v>46</v>
      </c>
      <c r="H95" s="27" t="s">
        <v>47</v>
      </c>
      <c r="I95" s="328">
        <v>37511200</v>
      </c>
      <c r="J95" s="66"/>
      <c r="K95" s="72">
        <f>I95</f>
        <v>37511200</v>
      </c>
      <c r="L95" s="68"/>
      <c r="M95" s="68"/>
      <c r="N95" s="68"/>
      <c r="O95" s="31">
        <f t="shared" si="10"/>
        <v>37511200</v>
      </c>
      <c r="Q95" s="38"/>
      <c r="R95" s="22"/>
    </row>
    <row r="96" spans="1:25" ht="39.75" customHeight="1" x14ac:dyDescent="0.25">
      <c r="A96" s="69">
        <v>4</v>
      </c>
      <c r="B96" s="32" t="s">
        <v>43</v>
      </c>
      <c r="C96" s="32" t="s">
        <v>126</v>
      </c>
      <c r="D96" s="33" t="s">
        <v>590</v>
      </c>
      <c r="E96" s="34">
        <v>6010000</v>
      </c>
      <c r="F96" s="35" t="s">
        <v>127</v>
      </c>
      <c r="G96" s="36" t="s">
        <v>46</v>
      </c>
      <c r="H96" s="35" t="s">
        <v>48</v>
      </c>
      <c r="I96" s="329">
        <v>6265038</v>
      </c>
      <c r="J96" s="299"/>
      <c r="K96" s="72">
        <f>I96</f>
        <v>6265038</v>
      </c>
      <c r="L96" s="73"/>
      <c r="M96" s="73"/>
      <c r="N96" s="73"/>
      <c r="O96" s="31">
        <f t="shared" si="10"/>
        <v>6265038</v>
      </c>
      <c r="Q96" s="38"/>
      <c r="R96" s="22"/>
    </row>
    <row r="97" spans="1:18" ht="32.25" thickBot="1" x14ac:dyDescent="0.3">
      <c r="A97" s="69">
        <v>6</v>
      </c>
      <c r="B97" s="32" t="s">
        <v>43</v>
      </c>
      <c r="C97" s="32" t="s">
        <v>124</v>
      </c>
      <c r="D97" s="33" t="s">
        <v>602</v>
      </c>
      <c r="E97" s="34">
        <v>6020000</v>
      </c>
      <c r="F97" s="35" t="s">
        <v>125</v>
      </c>
      <c r="G97" s="295" t="s">
        <v>46</v>
      </c>
      <c r="H97" s="45" t="s">
        <v>129</v>
      </c>
      <c r="I97" s="329">
        <f>6000+2200</f>
        <v>8200</v>
      </c>
      <c r="J97" s="299">
        <f>I97</f>
        <v>8200</v>
      </c>
      <c r="K97" s="73"/>
      <c r="L97" s="73"/>
      <c r="M97" s="73"/>
      <c r="N97" s="73"/>
      <c r="O97" s="31">
        <f t="shared" si="10"/>
        <v>8200</v>
      </c>
      <c r="Q97" s="38"/>
      <c r="R97" s="42"/>
    </row>
    <row r="98" spans="1:18" ht="31.5" x14ac:dyDescent="0.25">
      <c r="A98" s="64">
        <v>7</v>
      </c>
      <c r="B98" s="32" t="s">
        <v>43</v>
      </c>
      <c r="C98" s="32" t="s">
        <v>124</v>
      </c>
      <c r="D98" s="33" t="s">
        <v>591</v>
      </c>
      <c r="E98" s="34">
        <v>6020000</v>
      </c>
      <c r="F98" s="35" t="s">
        <v>125</v>
      </c>
      <c r="G98" s="295" t="s">
        <v>46</v>
      </c>
      <c r="H98" s="45" t="s">
        <v>65</v>
      </c>
      <c r="I98" s="329">
        <v>21000</v>
      </c>
      <c r="J98" s="299">
        <f>I98</f>
        <v>21000</v>
      </c>
      <c r="K98" s="73"/>
      <c r="L98" s="73"/>
      <c r="M98" s="73"/>
      <c r="N98" s="73"/>
      <c r="O98" s="31">
        <f t="shared" si="10"/>
        <v>21000</v>
      </c>
      <c r="Q98" s="38"/>
      <c r="R98" s="42"/>
    </row>
    <row r="99" spans="1:18" ht="31.5" hidden="1" x14ac:dyDescent="0.25">
      <c r="A99" s="69">
        <v>8</v>
      </c>
      <c r="B99" s="32" t="s">
        <v>43</v>
      </c>
      <c r="C99" s="32" t="s">
        <v>124</v>
      </c>
      <c r="D99" s="33"/>
      <c r="E99" s="34">
        <v>6020000</v>
      </c>
      <c r="F99" s="35" t="s">
        <v>125</v>
      </c>
      <c r="G99" s="295" t="s">
        <v>46</v>
      </c>
      <c r="H99" s="45" t="s">
        <v>62</v>
      </c>
      <c r="I99" s="50"/>
      <c r="J99" s="299">
        <f t="shared" ref="J99:J107" si="11">I99</f>
        <v>0</v>
      </c>
      <c r="K99" s="73"/>
      <c r="L99" s="73"/>
      <c r="M99" s="73"/>
      <c r="N99" s="73"/>
      <c r="O99" s="31">
        <f t="shared" si="10"/>
        <v>0</v>
      </c>
      <c r="R99" s="42"/>
    </row>
    <row r="100" spans="1:18" ht="31.5" hidden="1" x14ac:dyDescent="0.25">
      <c r="A100" s="64">
        <v>9</v>
      </c>
      <c r="B100" s="32" t="s">
        <v>43</v>
      </c>
      <c r="C100" s="32" t="s">
        <v>124</v>
      </c>
      <c r="D100" s="33"/>
      <c r="E100" s="34">
        <v>6020000</v>
      </c>
      <c r="F100" s="35" t="s">
        <v>125</v>
      </c>
      <c r="G100" s="295" t="s">
        <v>46</v>
      </c>
      <c r="H100" s="45" t="s">
        <v>63</v>
      </c>
      <c r="I100" s="50"/>
      <c r="J100" s="299">
        <f t="shared" si="11"/>
        <v>0</v>
      </c>
      <c r="K100" s="73"/>
      <c r="L100" s="73"/>
      <c r="M100" s="73"/>
      <c r="N100" s="73"/>
      <c r="O100" s="31">
        <f t="shared" si="10"/>
        <v>0</v>
      </c>
      <c r="R100" s="43"/>
    </row>
    <row r="101" spans="1:18" ht="32.25" thickBot="1" x14ac:dyDescent="0.3">
      <c r="A101" s="69">
        <v>8</v>
      </c>
      <c r="B101" s="32" t="s">
        <v>43</v>
      </c>
      <c r="C101" s="32" t="s">
        <v>124</v>
      </c>
      <c r="D101" s="33" t="s">
        <v>591</v>
      </c>
      <c r="E101" s="34">
        <v>6020000</v>
      </c>
      <c r="F101" s="35" t="s">
        <v>125</v>
      </c>
      <c r="G101" s="295" t="s">
        <v>46</v>
      </c>
      <c r="H101" s="45" t="s">
        <v>130</v>
      </c>
      <c r="I101" s="50">
        <v>1955800</v>
      </c>
      <c r="J101" s="299">
        <f t="shared" si="11"/>
        <v>1955800</v>
      </c>
      <c r="K101" s="73"/>
      <c r="L101" s="73"/>
      <c r="M101" s="73"/>
      <c r="N101" s="73"/>
      <c r="O101" s="31">
        <f t="shared" si="10"/>
        <v>1955800</v>
      </c>
    </row>
    <row r="102" spans="1:18" ht="32.25" hidden="1" thickBot="1" x14ac:dyDescent="0.3">
      <c r="A102" s="64">
        <v>11</v>
      </c>
      <c r="B102" s="32" t="s">
        <v>43</v>
      </c>
      <c r="C102" s="32" t="s">
        <v>124</v>
      </c>
      <c r="D102" s="33"/>
      <c r="E102" s="34">
        <v>6020000</v>
      </c>
      <c r="F102" s="35" t="s">
        <v>125</v>
      </c>
      <c r="G102" s="295" t="s">
        <v>46</v>
      </c>
      <c r="H102" s="45" t="s">
        <v>131</v>
      </c>
      <c r="I102" s="50"/>
      <c r="J102" s="299">
        <f t="shared" si="11"/>
        <v>0</v>
      </c>
      <c r="K102" s="73"/>
      <c r="L102" s="73"/>
      <c r="M102" s="73"/>
      <c r="N102" s="73"/>
      <c r="O102" s="31">
        <f t="shared" si="10"/>
        <v>0</v>
      </c>
    </row>
    <row r="103" spans="1:18" ht="47.25" hidden="1" customHeight="1" x14ac:dyDescent="0.25">
      <c r="A103" s="69">
        <v>12</v>
      </c>
      <c r="B103" s="32" t="s">
        <v>43</v>
      </c>
      <c r="C103" s="32" t="s">
        <v>124</v>
      </c>
      <c r="D103" s="33"/>
      <c r="E103" s="34">
        <v>6020000</v>
      </c>
      <c r="F103" s="35" t="s">
        <v>125</v>
      </c>
      <c r="G103" s="295" t="s">
        <v>46</v>
      </c>
      <c r="H103" s="45" t="s">
        <v>66</v>
      </c>
      <c r="I103" s="41"/>
      <c r="J103" s="299">
        <f t="shared" si="11"/>
        <v>0</v>
      </c>
      <c r="K103" s="73"/>
      <c r="L103" s="73"/>
      <c r="M103" s="73"/>
      <c r="N103" s="73"/>
      <c r="O103" s="31">
        <f t="shared" si="10"/>
        <v>0</v>
      </c>
    </row>
    <row r="104" spans="1:18" ht="32.25" hidden="1" thickBot="1" x14ac:dyDescent="0.3">
      <c r="A104" s="64">
        <v>13</v>
      </c>
      <c r="B104" s="32" t="s">
        <v>43</v>
      </c>
      <c r="C104" s="32" t="s">
        <v>124</v>
      </c>
      <c r="D104" s="33"/>
      <c r="E104" s="49">
        <v>6020000</v>
      </c>
      <c r="F104" s="74" t="s">
        <v>125</v>
      </c>
      <c r="G104" s="298" t="s">
        <v>46</v>
      </c>
      <c r="H104" s="75" t="s">
        <v>68</v>
      </c>
      <c r="I104" s="76"/>
      <c r="J104" s="299">
        <f t="shared" si="11"/>
        <v>0</v>
      </c>
      <c r="K104" s="73"/>
      <c r="L104" s="73"/>
      <c r="M104" s="73"/>
      <c r="N104" s="73"/>
      <c r="O104" s="31">
        <f t="shared" si="10"/>
        <v>0</v>
      </c>
    </row>
    <row r="105" spans="1:18" ht="27.75" hidden="1" customHeight="1" x14ac:dyDescent="0.25">
      <c r="A105" s="69">
        <v>14</v>
      </c>
      <c r="B105" s="32" t="s">
        <v>43</v>
      </c>
      <c r="C105" s="32" t="s">
        <v>124</v>
      </c>
      <c r="D105" s="33"/>
      <c r="E105" s="34">
        <v>6020000</v>
      </c>
      <c r="F105" s="74" t="s">
        <v>125</v>
      </c>
      <c r="G105" s="295" t="s">
        <v>46</v>
      </c>
      <c r="H105" s="45" t="s">
        <v>132</v>
      </c>
      <c r="I105" s="41"/>
      <c r="J105" s="299">
        <f t="shared" si="11"/>
        <v>0</v>
      </c>
      <c r="K105" s="73"/>
      <c r="L105" s="73"/>
      <c r="M105" s="73"/>
      <c r="N105" s="73"/>
      <c r="O105" s="31">
        <f t="shared" si="10"/>
        <v>0</v>
      </c>
    </row>
    <row r="106" spans="1:18" ht="31.5" x14ac:dyDescent="0.25">
      <c r="A106" s="64">
        <v>9</v>
      </c>
      <c r="B106" s="32" t="s">
        <v>43</v>
      </c>
      <c r="C106" s="32" t="s">
        <v>124</v>
      </c>
      <c r="D106" s="33" t="s">
        <v>591</v>
      </c>
      <c r="E106" s="34">
        <v>6020000</v>
      </c>
      <c r="F106" s="74" t="s">
        <v>125</v>
      </c>
      <c r="G106" s="295" t="s">
        <v>46</v>
      </c>
      <c r="H106" s="75" t="s">
        <v>133</v>
      </c>
      <c r="I106" s="50">
        <v>220000</v>
      </c>
      <c r="J106" s="299">
        <f t="shared" si="11"/>
        <v>220000</v>
      </c>
      <c r="K106" s="73"/>
      <c r="L106" s="73"/>
      <c r="M106" s="73"/>
      <c r="N106" s="73"/>
      <c r="O106" s="31">
        <f t="shared" si="10"/>
        <v>220000</v>
      </c>
    </row>
    <row r="107" spans="1:18" ht="32.25" thickBot="1" x14ac:dyDescent="0.3">
      <c r="A107" s="69">
        <v>10</v>
      </c>
      <c r="B107" s="32" t="s">
        <v>43</v>
      </c>
      <c r="C107" s="32" t="s">
        <v>124</v>
      </c>
      <c r="D107" s="33" t="s">
        <v>591</v>
      </c>
      <c r="E107" s="34">
        <v>6020000</v>
      </c>
      <c r="F107" s="74" t="s">
        <v>125</v>
      </c>
      <c r="G107" s="295" t="s">
        <v>46</v>
      </c>
      <c r="H107" s="75" t="s">
        <v>134</v>
      </c>
      <c r="I107" s="50">
        <v>150400</v>
      </c>
      <c r="J107" s="299">
        <f t="shared" si="11"/>
        <v>150400</v>
      </c>
      <c r="K107" s="73"/>
      <c r="L107" s="73"/>
      <c r="M107" s="73"/>
      <c r="N107" s="73"/>
      <c r="O107" s="31">
        <f t="shared" si="10"/>
        <v>150400</v>
      </c>
    </row>
    <row r="108" spans="1:18" ht="31.5" x14ac:dyDescent="0.25">
      <c r="A108" s="64">
        <v>11</v>
      </c>
      <c r="B108" s="32" t="s">
        <v>43</v>
      </c>
      <c r="C108" s="32" t="s">
        <v>124</v>
      </c>
      <c r="D108" s="33" t="s">
        <v>591</v>
      </c>
      <c r="E108" s="34">
        <v>6020000</v>
      </c>
      <c r="F108" s="74" t="s">
        <v>125</v>
      </c>
      <c r="G108" s="295" t="s">
        <v>46</v>
      </c>
      <c r="H108" s="45" t="s">
        <v>135</v>
      </c>
      <c r="I108" s="50">
        <v>312000</v>
      </c>
      <c r="J108" s="299">
        <f>I108</f>
        <v>312000</v>
      </c>
      <c r="K108" s="73"/>
      <c r="L108" s="73"/>
      <c r="M108" s="73"/>
      <c r="N108" s="73"/>
      <c r="O108" s="31">
        <f t="shared" si="10"/>
        <v>312000</v>
      </c>
    </row>
    <row r="109" spans="1:18" ht="47.25" x14ac:dyDescent="0.25">
      <c r="A109" s="23"/>
      <c r="B109" s="32" t="s">
        <v>43</v>
      </c>
      <c r="C109" s="32" t="s">
        <v>124</v>
      </c>
      <c r="D109" s="33" t="s">
        <v>591</v>
      </c>
      <c r="E109" s="34">
        <v>6020000</v>
      </c>
      <c r="F109" s="74" t="s">
        <v>125</v>
      </c>
      <c r="G109" s="295" t="s">
        <v>46</v>
      </c>
      <c r="H109" s="45" t="s">
        <v>603</v>
      </c>
      <c r="I109" s="50">
        <v>150000</v>
      </c>
      <c r="J109" s="299">
        <f>I109</f>
        <v>150000</v>
      </c>
      <c r="K109" s="73"/>
      <c r="L109" s="73"/>
      <c r="M109" s="73"/>
      <c r="N109" s="73"/>
      <c r="O109" s="31">
        <f t="shared" si="10"/>
        <v>150000</v>
      </c>
    </row>
    <row r="110" spans="1:18" ht="32.25" thickBot="1" x14ac:dyDescent="0.3">
      <c r="A110" s="69">
        <v>12</v>
      </c>
      <c r="B110" s="32" t="s">
        <v>43</v>
      </c>
      <c r="C110" s="32" t="s">
        <v>124</v>
      </c>
      <c r="D110" s="33" t="s">
        <v>591</v>
      </c>
      <c r="E110" s="34">
        <v>6020000</v>
      </c>
      <c r="F110" s="74" t="s">
        <v>125</v>
      </c>
      <c r="G110" s="295" t="s">
        <v>46</v>
      </c>
      <c r="H110" s="75" t="s">
        <v>136</v>
      </c>
      <c r="I110" s="329">
        <v>64200</v>
      </c>
      <c r="J110" s="299">
        <f>I110</f>
        <v>64200</v>
      </c>
      <c r="K110" s="73"/>
      <c r="L110" s="73"/>
      <c r="M110" s="73"/>
      <c r="N110" s="73"/>
      <c r="O110" s="31">
        <f t="shared" si="10"/>
        <v>64200</v>
      </c>
    </row>
    <row r="111" spans="1:18" ht="31.5" x14ac:dyDescent="0.25">
      <c r="A111" s="64">
        <v>13</v>
      </c>
      <c r="B111" s="32" t="s">
        <v>43</v>
      </c>
      <c r="C111" s="32" t="s">
        <v>126</v>
      </c>
      <c r="D111" s="33" t="s">
        <v>590</v>
      </c>
      <c r="E111" s="34">
        <v>6020000</v>
      </c>
      <c r="F111" s="35" t="s">
        <v>127</v>
      </c>
      <c r="G111" s="295" t="s">
        <v>46</v>
      </c>
      <c r="H111" s="35" t="s">
        <v>58</v>
      </c>
      <c r="I111" s="329">
        <v>280000</v>
      </c>
      <c r="J111" s="299"/>
      <c r="K111" s="73"/>
      <c r="L111" s="73">
        <f>I111</f>
        <v>280000</v>
      </c>
      <c r="M111" s="73"/>
      <c r="N111" s="73"/>
      <c r="O111" s="31">
        <f t="shared" si="10"/>
        <v>280000</v>
      </c>
    </row>
    <row r="112" spans="1:18" ht="32.25" thickBot="1" x14ac:dyDescent="0.3">
      <c r="A112" s="69">
        <v>14</v>
      </c>
      <c r="B112" s="32" t="s">
        <v>43</v>
      </c>
      <c r="C112" s="32" t="s">
        <v>126</v>
      </c>
      <c r="D112" s="33" t="s">
        <v>590</v>
      </c>
      <c r="E112" s="34">
        <v>6020000</v>
      </c>
      <c r="F112" s="35" t="s">
        <v>127</v>
      </c>
      <c r="G112" s="295" t="s">
        <v>46</v>
      </c>
      <c r="H112" s="45" t="s">
        <v>137</v>
      </c>
      <c r="I112" s="329">
        <v>647500</v>
      </c>
      <c r="J112" s="299"/>
      <c r="K112" s="73"/>
      <c r="L112" s="73">
        <f t="shared" ref="L112:L128" si="12">I112</f>
        <v>647500</v>
      </c>
      <c r="M112" s="73"/>
      <c r="N112" s="73"/>
      <c r="O112" s="31">
        <f t="shared" si="10"/>
        <v>647500</v>
      </c>
    </row>
    <row r="113" spans="1:15" ht="31.5" x14ac:dyDescent="0.25">
      <c r="A113" s="64">
        <v>15</v>
      </c>
      <c r="B113" s="32" t="s">
        <v>43</v>
      </c>
      <c r="C113" s="32" t="s">
        <v>126</v>
      </c>
      <c r="D113" s="33" t="s">
        <v>590</v>
      </c>
      <c r="E113" s="34">
        <v>6020000</v>
      </c>
      <c r="F113" s="35" t="s">
        <v>127</v>
      </c>
      <c r="G113" s="295" t="s">
        <v>46</v>
      </c>
      <c r="H113" s="45" t="s">
        <v>138</v>
      </c>
      <c r="I113" s="329">
        <v>48000</v>
      </c>
      <c r="J113" s="299"/>
      <c r="K113" s="73"/>
      <c r="L113" s="73">
        <f t="shared" si="12"/>
        <v>48000</v>
      </c>
      <c r="M113" s="73"/>
      <c r="N113" s="73"/>
      <c r="O113" s="31">
        <f t="shared" si="10"/>
        <v>48000</v>
      </c>
    </row>
    <row r="114" spans="1:15" ht="32.25" thickBot="1" x14ac:dyDescent="0.3">
      <c r="A114" s="69">
        <v>16</v>
      </c>
      <c r="B114" s="32" t="s">
        <v>43</v>
      </c>
      <c r="C114" s="32" t="s">
        <v>126</v>
      </c>
      <c r="D114" s="33" t="s">
        <v>590</v>
      </c>
      <c r="E114" s="34">
        <v>6020000</v>
      </c>
      <c r="F114" s="35" t="s">
        <v>127</v>
      </c>
      <c r="G114" s="295" t="s">
        <v>46</v>
      </c>
      <c r="H114" s="45" t="s">
        <v>139</v>
      </c>
      <c r="I114" s="329">
        <v>10000</v>
      </c>
      <c r="J114" s="299"/>
      <c r="K114" s="73"/>
      <c r="L114" s="73">
        <f t="shared" si="12"/>
        <v>10000</v>
      </c>
      <c r="M114" s="73"/>
      <c r="N114" s="73"/>
      <c r="O114" s="31">
        <f t="shared" si="10"/>
        <v>10000</v>
      </c>
    </row>
    <row r="115" spans="1:15" ht="31.5" x14ac:dyDescent="0.25">
      <c r="A115" s="64">
        <v>17</v>
      </c>
      <c r="B115" s="32" t="s">
        <v>43</v>
      </c>
      <c r="C115" s="32" t="s">
        <v>126</v>
      </c>
      <c r="D115" s="33" t="s">
        <v>590</v>
      </c>
      <c r="E115" s="34">
        <v>6020000</v>
      </c>
      <c r="F115" s="35" t="s">
        <v>127</v>
      </c>
      <c r="G115" s="295" t="s">
        <v>46</v>
      </c>
      <c r="H115" s="45" t="s">
        <v>140</v>
      </c>
      <c r="I115" s="329">
        <v>230000</v>
      </c>
      <c r="J115" s="299"/>
      <c r="K115" s="73"/>
      <c r="L115" s="73">
        <f t="shared" si="12"/>
        <v>230000</v>
      </c>
      <c r="M115" s="73"/>
      <c r="N115" s="73"/>
      <c r="O115" s="31">
        <f t="shared" si="10"/>
        <v>230000</v>
      </c>
    </row>
    <row r="116" spans="1:15" ht="32.25" thickBot="1" x14ac:dyDescent="0.3">
      <c r="A116" s="69">
        <v>18</v>
      </c>
      <c r="B116" s="32" t="s">
        <v>43</v>
      </c>
      <c r="C116" s="32" t="s">
        <v>126</v>
      </c>
      <c r="D116" s="33" t="s">
        <v>590</v>
      </c>
      <c r="E116" s="34">
        <v>6020000</v>
      </c>
      <c r="F116" s="35" t="s">
        <v>127</v>
      </c>
      <c r="G116" s="295" t="s">
        <v>46</v>
      </c>
      <c r="H116" s="77" t="s">
        <v>141</v>
      </c>
      <c r="I116" s="329">
        <v>320000</v>
      </c>
      <c r="J116" s="299"/>
      <c r="K116" s="73"/>
      <c r="L116" s="73">
        <f t="shared" si="12"/>
        <v>320000</v>
      </c>
      <c r="M116" s="73"/>
      <c r="N116" s="73"/>
      <c r="O116" s="31">
        <f t="shared" si="10"/>
        <v>320000</v>
      </c>
    </row>
    <row r="117" spans="1:15" ht="31.5" x14ac:dyDescent="0.25">
      <c r="A117" s="64">
        <v>19</v>
      </c>
      <c r="B117" s="32" t="s">
        <v>43</v>
      </c>
      <c r="C117" s="32" t="s">
        <v>126</v>
      </c>
      <c r="D117" s="33" t="s">
        <v>590</v>
      </c>
      <c r="E117" s="34">
        <v>6020000</v>
      </c>
      <c r="F117" s="35" t="s">
        <v>127</v>
      </c>
      <c r="G117" s="295" t="s">
        <v>46</v>
      </c>
      <c r="H117" s="45" t="s">
        <v>142</v>
      </c>
      <c r="I117" s="329">
        <v>305000</v>
      </c>
      <c r="J117" s="299"/>
      <c r="K117" s="73"/>
      <c r="L117" s="73">
        <f t="shared" si="12"/>
        <v>305000</v>
      </c>
      <c r="M117" s="73"/>
      <c r="N117" s="73"/>
      <c r="O117" s="31">
        <f t="shared" si="10"/>
        <v>305000</v>
      </c>
    </row>
    <row r="118" spans="1:15" ht="32.25" thickBot="1" x14ac:dyDescent="0.3">
      <c r="A118" s="69">
        <v>20</v>
      </c>
      <c r="B118" s="32" t="s">
        <v>43</v>
      </c>
      <c r="C118" s="32" t="s">
        <v>126</v>
      </c>
      <c r="D118" s="33" t="s">
        <v>590</v>
      </c>
      <c r="E118" s="34">
        <v>6020000</v>
      </c>
      <c r="F118" s="35" t="s">
        <v>127</v>
      </c>
      <c r="G118" s="295" t="s">
        <v>46</v>
      </c>
      <c r="H118" s="45" t="s">
        <v>129</v>
      </c>
      <c r="I118" s="329">
        <v>354000</v>
      </c>
      <c r="J118" s="299"/>
      <c r="K118" s="73"/>
      <c r="L118" s="73">
        <f t="shared" si="12"/>
        <v>354000</v>
      </c>
      <c r="M118" s="73"/>
      <c r="N118" s="73"/>
      <c r="O118" s="31">
        <f t="shared" si="10"/>
        <v>354000</v>
      </c>
    </row>
    <row r="119" spans="1:15" ht="31.5" x14ac:dyDescent="0.25">
      <c r="A119" s="64">
        <v>21</v>
      </c>
      <c r="B119" s="32" t="s">
        <v>43</v>
      </c>
      <c r="C119" s="32" t="s">
        <v>126</v>
      </c>
      <c r="D119" s="33" t="s">
        <v>590</v>
      </c>
      <c r="E119" s="34">
        <v>6020000</v>
      </c>
      <c r="F119" s="35" t="s">
        <v>127</v>
      </c>
      <c r="G119" s="295" t="s">
        <v>46</v>
      </c>
      <c r="H119" s="45" t="s">
        <v>78</v>
      </c>
      <c r="I119" s="329">
        <v>15000</v>
      </c>
      <c r="J119" s="299"/>
      <c r="K119" s="73"/>
      <c r="L119" s="73">
        <f t="shared" si="12"/>
        <v>15000</v>
      </c>
      <c r="M119" s="73"/>
      <c r="N119" s="73"/>
      <c r="O119" s="31">
        <f t="shared" si="10"/>
        <v>15000</v>
      </c>
    </row>
    <row r="120" spans="1:15" ht="32.25" thickBot="1" x14ac:dyDescent="0.3">
      <c r="A120" s="69">
        <v>22</v>
      </c>
      <c r="B120" s="32" t="s">
        <v>43</v>
      </c>
      <c r="C120" s="32" t="s">
        <v>126</v>
      </c>
      <c r="D120" s="33" t="s">
        <v>590</v>
      </c>
      <c r="E120" s="34">
        <v>6020000</v>
      </c>
      <c r="F120" s="35" t="s">
        <v>127</v>
      </c>
      <c r="G120" s="295" t="s">
        <v>46</v>
      </c>
      <c r="H120" s="45" t="s">
        <v>143</v>
      </c>
      <c r="I120" s="329">
        <v>35000</v>
      </c>
      <c r="J120" s="299"/>
      <c r="K120" s="73"/>
      <c r="L120" s="73">
        <f t="shared" si="12"/>
        <v>35000</v>
      </c>
      <c r="M120" s="73"/>
      <c r="N120" s="73"/>
      <c r="O120" s="31">
        <f t="shared" si="10"/>
        <v>35000</v>
      </c>
    </row>
    <row r="121" spans="1:15" ht="31.5" x14ac:dyDescent="0.25">
      <c r="A121" s="64">
        <v>23</v>
      </c>
      <c r="B121" s="32" t="s">
        <v>43</v>
      </c>
      <c r="C121" s="32" t="s">
        <v>126</v>
      </c>
      <c r="D121" s="33" t="s">
        <v>590</v>
      </c>
      <c r="E121" s="34">
        <v>6020000</v>
      </c>
      <c r="F121" s="35" t="s">
        <v>127</v>
      </c>
      <c r="G121" s="295" t="s">
        <v>46</v>
      </c>
      <c r="H121" s="45" t="s">
        <v>144</v>
      </c>
      <c r="I121" s="329">
        <v>25000</v>
      </c>
      <c r="J121" s="299"/>
      <c r="K121" s="73"/>
      <c r="L121" s="73">
        <f t="shared" si="12"/>
        <v>25000</v>
      </c>
      <c r="M121" s="73"/>
      <c r="N121" s="73"/>
      <c r="O121" s="31">
        <f t="shared" si="10"/>
        <v>25000</v>
      </c>
    </row>
    <row r="122" spans="1:15" ht="32.25" thickBot="1" x14ac:dyDescent="0.3">
      <c r="A122" s="69">
        <v>24</v>
      </c>
      <c r="B122" s="47" t="s">
        <v>43</v>
      </c>
      <c r="C122" s="47" t="s">
        <v>126</v>
      </c>
      <c r="D122" s="48" t="s">
        <v>590</v>
      </c>
      <c r="E122" s="49">
        <v>6020000</v>
      </c>
      <c r="F122" s="74" t="s">
        <v>127</v>
      </c>
      <c r="G122" s="298" t="s">
        <v>46</v>
      </c>
      <c r="H122" s="45" t="s">
        <v>68</v>
      </c>
      <c r="I122" s="329">
        <v>10000</v>
      </c>
      <c r="J122" s="299"/>
      <c r="K122" s="73"/>
      <c r="L122" s="73">
        <f t="shared" si="12"/>
        <v>10000</v>
      </c>
      <c r="M122" s="73"/>
      <c r="N122" s="73"/>
      <c r="O122" s="31">
        <f t="shared" si="10"/>
        <v>10000</v>
      </c>
    </row>
    <row r="123" spans="1:15" ht="31.5" x14ac:dyDescent="0.25">
      <c r="A123" s="64">
        <v>25</v>
      </c>
      <c r="B123" s="32" t="s">
        <v>43</v>
      </c>
      <c r="C123" s="32" t="s">
        <v>126</v>
      </c>
      <c r="D123" s="33" t="s">
        <v>590</v>
      </c>
      <c r="E123" s="34">
        <v>6020000</v>
      </c>
      <c r="F123" s="74" t="s">
        <v>127</v>
      </c>
      <c r="G123" s="295" t="s">
        <v>46</v>
      </c>
      <c r="H123" s="45" t="s">
        <v>75</v>
      </c>
      <c r="I123" s="329">
        <v>20000</v>
      </c>
      <c r="J123" s="299"/>
      <c r="K123" s="73"/>
      <c r="L123" s="73">
        <f t="shared" si="12"/>
        <v>20000</v>
      </c>
      <c r="M123" s="73"/>
      <c r="N123" s="73"/>
      <c r="O123" s="31">
        <f t="shared" si="10"/>
        <v>20000</v>
      </c>
    </row>
    <row r="124" spans="1:15" ht="32.25" thickBot="1" x14ac:dyDescent="0.3">
      <c r="A124" s="69">
        <v>26</v>
      </c>
      <c r="B124" s="32" t="s">
        <v>43</v>
      </c>
      <c r="C124" s="32" t="s">
        <v>126</v>
      </c>
      <c r="D124" s="33" t="s">
        <v>590</v>
      </c>
      <c r="E124" s="34">
        <v>6020000</v>
      </c>
      <c r="F124" s="74" t="s">
        <v>127</v>
      </c>
      <c r="G124" s="295" t="s">
        <v>46</v>
      </c>
      <c r="H124" s="75" t="s">
        <v>136</v>
      </c>
      <c r="I124" s="329"/>
      <c r="J124" s="299"/>
      <c r="K124" s="73"/>
      <c r="L124" s="73">
        <f t="shared" si="12"/>
        <v>0</v>
      </c>
      <c r="M124" s="73"/>
      <c r="N124" s="73"/>
      <c r="O124" s="31">
        <f t="shared" si="10"/>
        <v>0</v>
      </c>
    </row>
    <row r="125" spans="1:15" ht="31.5" x14ac:dyDescent="0.25">
      <c r="A125" s="64">
        <v>27</v>
      </c>
      <c r="B125" s="32" t="s">
        <v>43</v>
      </c>
      <c r="C125" s="32" t="s">
        <v>126</v>
      </c>
      <c r="D125" s="33" t="s">
        <v>590</v>
      </c>
      <c r="E125" s="34">
        <v>6020000</v>
      </c>
      <c r="F125" s="74" t="s">
        <v>127</v>
      </c>
      <c r="G125" s="295" t="s">
        <v>46</v>
      </c>
      <c r="H125" s="75" t="s">
        <v>145</v>
      </c>
      <c r="I125" s="50">
        <v>625000</v>
      </c>
      <c r="J125" s="299"/>
      <c r="K125" s="73"/>
      <c r="L125" s="73">
        <f t="shared" si="12"/>
        <v>625000</v>
      </c>
      <c r="M125" s="73"/>
      <c r="N125" s="73"/>
      <c r="O125" s="31">
        <f t="shared" si="10"/>
        <v>625000</v>
      </c>
    </row>
    <row r="126" spans="1:15" ht="32.25" thickBot="1" x14ac:dyDescent="0.3">
      <c r="A126" s="69">
        <v>28</v>
      </c>
      <c r="B126" s="32" t="s">
        <v>43</v>
      </c>
      <c r="C126" s="32" t="s">
        <v>126</v>
      </c>
      <c r="D126" s="33" t="s">
        <v>590</v>
      </c>
      <c r="E126" s="34">
        <v>6020000</v>
      </c>
      <c r="F126" s="74" t="s">
        <v>127</v>
      </c>
      <c r="G126" s="295" t="s">
        <v>46</v>
      </c>
      <c r="H126" s="75" t="s">
        <v>146</v>
      </c>
      <c r="I126" s="50">
        <v>200000</v>
      </c>
      <c r="J126" s="73"/>
      <c r="K126" s="73"/>
      <c r="L126" s="73">
        <f t="shared" si="12"/>
        <v>200000</v>
      </c>
      <c r="M126" s="73"/>
      <c r="N126" s="73"/>
      <c r="O126" s="50">
        <f t="shared" si="10"/>
        <v>200000</v>
      </c>
    </row>
    <row r="127" spans="1:15" ht="31.5" x14ac:dyDescent="0.25">
      <c r="A127" s="64">
        <v>29</v>
      </c>
      <c r="B127" s="32" t="s">
        <v>43</v>
      </c>
      <c r="C127" s="32" t="s">
        <v>126</v>
      </c>
      <c r="D127" s="33" t="s">
        <v>590</v>
      </c>
      <c r="E127" s="34">
        <v>6020000</v>
      </c>
      <c r="F127" s="35" t="s">
        <v>127</v>
      </c>
      <c r="G127" s="295" t="s">
        <v>46</v>
      </c>
      <c r="H127" s="45" t="s">
        <v>147</v>
      </c>
      <c r="I127" s="50">
        <v>1113100</v>
      </c>
      <c r="J127" s="73"/>
      <c r="K127" s="73"/>
      <c r="L127" s="73">
        <f t="shared" si="12"/>
        <v>1113100</v>
      </c>
      <c r="M127" s="73"/>
      <c r="N127" s="73"/>
      <c r="O127" s="50">
        <f t="shared" si="10"/>
        <v>1113100</v>
      </c>
    </row>
    <row r="128" spans="1:15" ht="30" customHeight="1" thickBot="1" x14ac:dyDescent="0.3">
      <c r="A128" s="69">
        <v>30</v>
      </c>
      <c r="B128" s="32" t="s">
        <v>43</v>
      </c>
      <c r="C128" s="32" t="s">
        <v>126</v>
      </c>
      <c r="D128" s="33" t="s">
        <v>590</v>
      </c>
      <c r="E128" s="34">
        <v>6020000</v>
      </c>
      <c r="F128" s="35" t="s">
        <v>127</v>
      </c>
      <c r="G128" s="295" t="s">
        <v>46</v>
      </c>
      <c r="H128" s="75" t="s">
        <v>148</v>
      </c>
      <c r="I128" s="50">
        <v>400000</v>
      </c>
      <c r="J128" s="73"/>
      <c r="K128" s="73"/>
      <c r="L128" s="73">
        <f t="shared" si="12"/>
        <v>400000</v>
      </c>
      <c r="M128" s="73"/>
      <c r="N128" s="73"/>
      <c r="O128" s="50">
        <f t="shared" si="10"/>
        <v>400000</v>
      </c>
    </row>
    <row r="129" spans="1:24" ht="30" customHeight="1" thickBot="1" x14ac:dyDescent="0.3">
      <c r="A129" s="64">
        <v>31</v>
      </c>
      <c r="B129" s="78" t="s">
        <v>43</v>
      </c>
      <c r="C129" s="32" t="s">
        <v>126</v>
      </c>
      <c r="D129" s="33" t="s">
        <v>591</v>
      </c>
      <c r="E129" s="34">
        <v>6060000</v>
      </c>
      <c r="F129" s="35" t="s">
        <v>149</v>
      </c>
      <c r="G129" s="36" t="s">
        <v>46</v>
      </c>
      <c r="H129" s="45" t="s">
        <v>150</v>
      </c>
      <c r="I129" s="50">
        <v>3000000</v>
      </c>
      <c r="J129" s="73"/>
      <c r="K129" s="73"/>
      <c r="L129" s="73"/>
      <c r="M129" s="73">
        <f>I129</f>
        <v>3000000</v>
      </c>
      <c r="N129" s="73"/>
      <c r="O129" s="50">
        <f t="shared" si="10"/>
        <v>3000000</v>
      </c>
    </row>
    <row r="130" spans="1:24" ht="15.75" x14ac:dyDescent="0.25">
      <c r="A130" s="4"/>
      <c r="B130" s="51"/>
      <c r="C130" s="51"/>
      <c r="D130" s="51"/>
      <c r="E130" s="4"/>
      <c r="F130" s="38"/>
      <c r="G130" s="5"/>
      <c r="H130" s="79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39"/>
    </row>
    <row r="131" spans="1:24" ht="16.5" thickBot="1" x14ac:dyDescent="0.3">
      <c r="A131" s="4"/>
      <c r="B131" s="51"/>
      <c r="C131" s="51"/>
      <c r="D131" s="51"/>
      <c r="E131" s="4"/>
      <c r="F131" s="38"/>
      <c r="G131" s="5"/>
      <c r="H131" s="40"/>
      <c r="I131" s="39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39"/>
    </row>
    <row r="132" spans="1:24" ht="24" customHeight="1" thickBot="1" x14ac:dyDescent="0.3">
      <c r="A132" s="54"/>
      <c r="B132" s="55"/>
      <c r="C132" s="55"/>
      <c r="D132" s="55"/>
      <c r="E132" s="54"/>
      <c r="F132" s="40"/>
      <c r="G132" s="56"/>
      <c r="H132" s="40"/>
      <c r="I132" s="80" t="s">
        <v>2</v>
      </c>
      <c r="J132" s="356" t="s">
        <v>151</v>
      </c>
      <c r="K132" s="357"/>
      <c r="L132" s="357"/>
      <c r="M132" s="357"/>
      <c r="N132" s="357"/>
      <c r="O132" s="357"/>
      <c r="P132" s="357"/>
      <c r="Q132" s="358"/>
      <c r="R132" s="57"/>
      <c r="S132" s="57"/>
      <c r="T132" s="57"/>
      <c r="U132" s="57"/>
      <c r="V132" s="57"/>
      <c r="W132" s="57"/>
      <c r="X132" s="57"/>
    </row>
    <row r="133" spans="1:24" ht="35.25" customHeight="1" thickBot="1" x14ac:dyDescent="0.3">
      <c r="A133" s="54"/>
      <c r="B133" s="55"/>
      <c r="C133" s="55"/>
      <c r="D133" s="55"/>
      <c r="E133" s="54"/>
      <c r="F133" s="40"/>
      <c r="G133" s="56"/>
      <c r="H133" s="40"/>
      <c r="I133" s="81" t="s">
        <v>4</v>
      </c>
      <c r="J133" s="59" t="s">
        <v>152</v>
      </c>
      <c r="K133" s="60" t="s">
        <v>153</v>
      </c>
      <c r="L133" s="60" t="s">
        <v>154</v>
      </c>
      <c r="M133" s="60" t="s">
        <v>155</v>
      </c>
      <c r="N133" s="60" t="s">
        <v>156</v>
      </c>
      <c r="O133" s="60" t="s">
        <v>157</v>
      </c>
      <c r="P133" s="60" t="s">
        <v>158</v>
      </c>
      <c r="Q133" s="361" t="s">
        <v>159</v>
      </c>
    </row>
    <row r="134" spans="1:24" ht="75" customHeight="1" thickBot="1" x14ac:dyDescent="0.3">
      <c r="A134" s="11" t="s">
        <v>19</v>
      </c>
      <c r="B134" s="12" t="s">
        <v>20</v>
      </c>
      <c r="C134" s="12" t="s">
        <v>21</v>
      </c>
      <c r="D134" s="12" t="s">
        <v>22</v>
      </c>
      <c r="E134" s="12" t="s">
        <v>23</v>
      </c>
      <c r="F134" s="12" t="s">
        <v>24</v>
      </c>
      <c r="G134" s="13" t="s">
        <v>25</v>
      </c>
      <c r="H134" s="13" t="s">
        <v>26</v>
      </c>
      <c r="I134" s="14" t="s">
        <v>589</v>
      </c>
      <c r="J134" s="62" t="s">
        <v>160</v>
      </c>
      <c r="K134" s="62" t="s">
        <v>161</v>
      </c>
      <c r="L134" s="62" t="s">
        <v>162</v>
      </c>
      <c r="M134" s="62" t="s">
        <v>163</v>
      </c>
      <c r="N134" s="62" t="s">
        <v>164</v>
      </c>
      <c r="O134" s="82" t="s">
        <v>165</v>
      </c>
      <c r="P134" s="62" t="s">
        <v>166</v>
      </c>
      <c r="Q134" s="362"/>
    </row>
    <row r="135" spans="1:24" ht="22.5" customHeight="1" thickBot="1" x14ac:dyDescent="0.3">
      <c r="A135" s="347" t="s">
        <v>167</v>
      </c>
      <c r="B135" s="343"/>
      <c r="C135" s="343"/>
      <c r="D135" s="343"/>
      <c r="E135" s="343"/>
      <c r="F135" s="343"/>
      <c r="G135" s="343"/>
      <c r="H135" s="343"/>
      <c r="I135" s="343"/>
      <c r="J135" s="83">
        <f t="shared" ref="J135:P135" si="13">SUM(J136:J175)</f>
        <v>13770000</v>
      </c>
      <c r="K135" s="83">
        <f t="shared" si="13"/>
        <v>5749600</v>
      </c>
      <c r="L135" s="83">
        <f t="shared" si="13"/>
        <v>1774000</v>
      </c>
      <c r="M135" s="83">
        <f t="shared" si="13"/>
        <v>6000000</v>
      </c>
      <c r="N135" s="83">
        <f t="shared" si="13"/>
        <v>513000</v>
      </c>
      <c r="O135" s="83">
        <f t="shared" si="13"/>
        <v>3125000</v>
      </c>
      <c r="P135" s="83">
        <f t="shared" si="13"/>
        <v>35760000</v>
      </c>
      <c r="Q135" s="83">
        <f>J135+K135+L135+N135+O135+P135+M135</f>
        <v>66691600</v>
      </c>
      <c r="R135" s="22"/>
      <c r="S135" s="294"/>
      <c r="T135" s="98">
        <f>R135-S135</f>
        <v>0</v>
      </c>
    </row>
    <row r="136" spans="1:24" ht="38.25" customHeight="1" x14ac:dyDescent="0.25">
      <c r="A136" s="23">
        <v>1</v>
      </c>
      <c r="B136" s="24" t="s">
        <v>43</v>
      </c>
      <c r="C136" s="24" t="s">
        <v>168</v>
      </c>
      <c r="D136" s="25" t="s">
        <v>590</v>
      </c>
      <c r="E136" s="26">
        <v>6000000</v>
      </c>
      <c r="F136" s="27" t="s">
        <v>169</v>
      </c>
      <c r="G136" s="28" t="s">
        <v>46</v>
      </c>
      <c r="H136" s="27" t="s">
        <v>47</v>
      </c>
      <c r="I136" s="330">
        <v>11800000</v>
      </c>
      <c r="J136" s="66">
        <f>I136</f>
        <v>11800000</v>
      </c>
      <c r="K136" s="28"/>
      <c r="L136" s="68"/>
      <c r="M136" s="68"/>
      <c r="N136" s="68"/>
      <c r="O136" s="68"/>
      <c r="P136" s="68"/>
      <c r="Q136" s="31">
        <f>SUM(J136:P136)</f>
        <v>11800000</v>
      </c>
      <c r="S136" s="22"/>
    </row>
    <row r="137" spans="1:24" ht="37.5" customHeight="1" x14ac:dyDescent="0.25">
      <c r="A137" s="69">
        <v>2</v>
      </c>
      <c r="B137" s="32" t="s">
        <v>43</v>
      </c>
      <c r="C137" s="32" t="s">
        <v>168</v>
      </c>
      <c r="D137" s="33" t="s">
        <v>590</v>
      </c>
      <c r="E137" s="34">
        <v>6010000</v>
      </c>
      <c r="F137" s="35" t="s">
        <v>169</v>
      </c>
      <c r="G137" s="36" t="s">
        <v>46</v>
      </c>
      <c r="H137" s="35" t="s">
        <v>48</v>
      </c>
      <c r="I137" s="328">
        <v>1970000</v>
      </c>
      <c r="J137" s="66">
        <f>I137</f>
        <v>1970000</v>
      </c>
      <c r="K137" s="73"/>
      <c r="L137" s="73"/>
      <c r="M137" s="73"/>
      <c r="N137" s="73"/>
      <c r="O137" s="73"/>
      <c r="P137" s="73"/>
      <c r="Q137" s="31">
        <f t="shared" ref="Q137:Q175" si="14">SUM(J137:P137)</f>
        <v>1970000</v>
      </c>
      <c r="S137" s="38"/>
      <c r="T137" s="22"/>
    </row>
    <row r="138" spans="1:24" ht="63" customHeight="1" x14ac:dyDescent="0.25">
      <c r="A138" s="23">
        <v>3</v>
      </c>
      <c r="B138" s="24" t="s">
        <v>43</v>
      </c>
      <c r="C138" s="24" t="s">
        <v>170</v>
      </c>
      <c r="D138" s="25" t="s">
        <v>590</v>
      </c>
      <c r="E138" s="26">
        <v>6000000</v>
      </c>
      <c r="F138" s="35" t="s">
        <v>171</v>
      </c>
      <c r="G138" s="36" t="s">
        <v>46</v>
      </c>
      <c r="H138" s="35" t="s">
        <v>47</v>
      </c>
      <c r="I138" s="328">
        <v>2665000</v>
      </c>
      <c r="J138" s="66"/>
      <c r="K138" s="28"/>
      <c r="L138" s="68"/>
      <c r="M138" s="68"/>
      <c r="N138" s="68"/>
      <c r="O138" s="68">
        <f>I138</f>
        <v>2665000</v>
      </c>
      <c r="P138" s="68"/>
      <c r="Q138" s="31">
        <f t="shared" si="14"/>
        <v>2665000</v>
      </c>
      <c r="S138" s="38"/>
      <c r="T138" s="22"/>
    </row>
    <row r="139" spans="1:24" ht="61.5" customHeight="1" x14ac:dyDescent="0.25">
      <c r="A139" s="69">
        <v>4</v>
      </c>
      <c r="B139" s="32" t="s">
        <v>43</v>
      </c>
      <c r="C139" s="32" t="s">
        <v>170</v>
      </c>
      <c r="D139" s="33" t="s">
        <v>590</v>
      </c>
      <c r="E139" s="34">
        <v>6010000</v>
      </c>
      <c r="F139" s="35" t="s">
        <v>171</v>
      </c>
      <c r="G139" s="36" t="s">
        <v>46</v>
      </c>
      <c r="H139" s="35" t="s">
        <v>48</v>
      </c>
      <c r="I139" s="328">
        <v>460000</v>
      </c>
      <c r="J139" s="299"/>
      <c r="K139" s="73"/>
      <c r="L139" s="73"/>
      <c r="M139" s="73"/>
      <c r="N139" s="73"/>
      <c r="O139" s="68">
        <f>I139</f>
        <v>460000</v>
      </c>
      <c r="P139" s="73"/>
      <c r="Q139" s="31">
        <f t="shared" si="14"/>
        <v>460000</v>
      </c>
      <c r="S139" s="38"/>
      <c r="T139" s="22"/>
    </row>
    <row r="140" spans="1:24" ht="36.75" customHeight="1" x14ac:dyDescent="0.25">
      <c r="A140" s="23">
        <v>5</v>
      </c>
      <c r="B140" s="32" t="s">
        <v>43</v>
      </c>
      <c r="C140" s="32" t="s">
        <v>172</v>
      </c>
      <c r="D140" s="33" t="s">
        <v>591</v>
      </c>
      <c r="E140" s="34">
        <v>6020000</v>
      </c>
      <c r="F140" s="35" t="s">
        <v>173</v>
      </c>
      <c r="G140" s="295" t="s">
        <v>46</v>
      </c>
      <c r="H140" s="35" t="s">
        <v>174</v>
      </c>
      <c r="I140" s="329">
        <v>130000</v>
      </c>
      <c r="J140" s="299"/>
      <c r="K140" s="73"/>
      <c r="L140" s="73">
        <v>70000</v>
      </c>
      <c r="M140" s="73"/>
      <c r="N140" s="73">
        <v>60000</v>
      </c>
      <c r="O140" s="73"/>
      <c r="P140" s="73"/>
      <c r="Q140" s="31">
        <f t="shared" si="14"/>
        <v>130000</v>
      </c>
      <c r="S140" s="38"/>
    </row>
    <row r="141" spans="1:24" ht="36.75" customHeight="1" x14ac:dyDescent="0.25">
      <c r="A141" s="23"/>
      <c r="B141" s="32" t="s">
        <v>43</v>
      </c>
      <c r="C141" s="32" t="s">
        <v>172</v>
      </c>
      <c r="D141" s="33" t="s">
        <v>591</v>
      </c>
      <c r="E141" s="34">
        <v>6020000</v>
      </c>
      <c r="F141" s="35" t="s">
        <v>173</v>
      </c>
      <c r="G141" s="295" t="s">
        <v>46</v>
      </c>
      <c r="H141" s="35" t="s">
        <v>604</v>
      </c>
      <c r="I141" s="329">
        <v>15000</v>
      </c>
      <c r="J141" s="299"/>
      <c r="K141" s="73"/>
      <c r="L141" s="73">
        <f>I141</f>
        <v>15000</v>
      </c>
      <c r="M141" s="73"/>
      <c r="N141" s="73"/>
      <c r="O141" s="73"/>
      <c r="P141" s="73"/>
      <c r="Q141" s="31">
        <f t="shared" si="14"/>
        <v>15000</v>
      </c>
      <c r="S141" s="38"/>
    </row>
    <row r="142" spans="1:24" ht="42" customHeight="1" x14ac:dyDescent="0.25">
      <c r="A142" s="69">
        <v>6</v>
      </c>
      <c r="B142" s="32" t="s">
        <v>43</v>
      </c>
      <c r="C142" s="32" t="s">
        <v>172</v>
      </c>
      <c r="D142" s="33" t="s">
        <v>591</v>
      </c>
      <c r="E142" s="34">
        <v>6020000</v>
      </c>
      <c r="F142" s="35" t="s">
        <v>173</v>
      </c>
      <c r="G142" s="295" t="s">
        <v>46</v>
      </c>
      <c r="H142" s="45" t="s">
        <v>605</v>
      </c>
      <c r="I142" s="329">
        <v>910000</v>
      </c>
      <c r="J142" s="299"/>
      <c r="K142" s="73"/>
      <c r="L142" s="73">
        <f>I142</f>
        <v>910000</v>
      </c>
      <c r="M142" s="73"/>
      <c r="N142" s="73"/>
      <c r="O142" s="73"/>
      <c r="P142" s="73"/>
      <c r="Q142" s="31">
        <f t="shared" si="14"/>
        <v>910000</v>
      </c>
      <c r="S142" s="38"/>
      <c r="T142" s="42"/>
    </row>
    <row r="143" spans="1:24" ht="47.25" customHeight="1" x14ac:dyDescent="0.25">
      <c r="A143" s="23"/>
      <c r="B143" s="32" t="s">
        <v>43</v>
      </c>
      <c r="C143" s="32" t="s">
        <v>172</v>
      </c>
      <c r="D143" s="33" t="s">
        <v>591</v>
      </c>
      <c r="E143" s="34">
        <v>6020000</v>
      </c>
      <c r="F143" s="35" t="s">
        <v>173</v>
      </c>
      <c r="G143" s="295" t="s">
        <v>46</v>
      </c>
      <c r="H143" s="45" t="s">
        <v>606</v>
      </c>
      <c r="I143" s="329">
        <v>325000</v>
      </c>
      <c r="J143" s="299"/>
      <c r="K143" s="73"/>
      <c r="L143" s="73"/>
      <c r="M143" s="73"/>
      <c r="N143" s="73">
        <f>I143</f>
        <v>325000</v>
      </c>
      <c r="O143" s="73"/>
      <c r="P143" s="73"/>
      <c r="Q143" s="31">
        <f t="shared" si="14"/>
        <v>325000</v>
      </c>
      <c r="T143" s="42"/>
    </row>
    <row r="144" spans="1:24" ht="31.5" x14ac:dyDescent="0.25">
      <c r="A144" s="23">
        <v>9</v>
      </c>
      <c r="B144" s="32" t="s">
        <v>43</v>
      </c>
      <c r="C144" s="32" t="s">
        <v>172</v>
      </c>
      <c r="D144" s="33" t="s">
        <v>591</v>
      </c>
      <c r="E144" s="34">
        <v>6020000</v>
      </c>
      <c r="F144" s="35" t="s">
        <v>173</v>
      </c>
      <c r="G144" s="295" t="s">
        <v>46</v>
      </c>
      <c r="H144" s="45" t="s">
        <v>175</v>
      </c>
      <c r="I144" s="329">
        <v>81000</v>
      </c>
      <c r="J144" s="299"/>
      <c r="K144" s="73"/>
      <c r="L144" s="73">
        <f>I144</f>
        <v>81000</v>
      </c>
      <c r="M144" s="73"/>
      <c r="N144" s="73"/>
      <c r="O144" s="73"/>
      <c r="P144" s="73"/>
      <c r="Q144" s="31">
        <f t="shared" si="14"/>
        <v>81000</v>
      </c>
      <c r="T144" s="42"/>
    </row>
    <row r="145" spans="1:20" ht="31.5" x14ac:dyDescent="0.25">
      <c r="A145" s="23">
        <v>11</v>
      </c>
      <c r="B145" s="32" t="s">
        <v>43</v>
      </c>
      <c r="C145" s="32" t="s">
        <v>172</v>
      </c>
      <c r="D145" s="33" t="s">
        <v>591</v>
      </c>
      <c r="E145" s="34">
        <v>6020000</v>
      </c>
      <c r="F145" s="35" t="s">
        <v>173</v>
      </c>
      <c r="G145" s="295" t="s">
        <v>46</v>
      </c>
      <c r="H145" s="45" t="s">
        <v>176</v>
      </c>
      <c r="I145" s="329">
        <v>150000</v>
      </c>
      <c r="J145" s="299"/>
      <c r="K145" s="73"/>
      <c r="L145" s="73">
        <f>I145</f>
        <v>150000</v>
      </c>
      <c r="M145" s="73"/>
      <c r="N145" s="73"/>
      <c r="O145" s="73"/>
      <c r="P145" s="73"/>
      <c r="Q145" s="31">
        <f t="shared" si="14"/>
        <v>150000</v>
      </c>
      <c r="T145" s="43"/>
    </row>
    <row r="146" spans="1:20" ht="31.5" x14ac:dyDescent="0.25">
      <c r="A146" s="23">
        <v>13</v>
      </c>
      <c r="B146" s="32" t="s">
        <v>43</v>
      </c>
      <c r="C146" s="32" t="s">
        <v>172</v>
      </c>
      <c r="D146" s="33" t="s">
        <v>591</v>
      </c>
      <c r="E146" s="34">
        <v>6020000</v>
      </c>
      <c r="F146" s="35" t="s">
        <v>173</v>
      </c>
      <c r="G146" s="295" t="s">
        <v>46</v>
      </c>
      <c r="H146" s="35" t="s">
        <v>177</v>
      </c>
      <c r="I146" s="329">
        <v>400000</v>
      </c>
      <c r="J146" s="299"/>
      <c r="K146" s="73"/>
      <c r="L146" s="73">
        <f>I146</f>
        <v>400000</v>
      </c>
      <c r="M146" s="73"/>
      <c r="N146" s="73"/>
      <c r="O146" s="73"/>
      <c r="P146" s="73"/>
      <c r="Q146" s="31">
        <f t="shared" si="14"/>
        <v>400000</v>
      </c>
    </row>
    <row r="147" spans="1:20" ht="31.5" x14ac:dyDescent="0.25">
      <c r="A147" s="69">
        <v>14</v>
      </c>
      <c r="B147" s="32" t="s">
        <v>43</v>
      </c>
      <c r="C147" s="32" t="s">
        <v>172</v>
      </c>
      <c r="D147" s="33" t="s">
        <v>591</v>
      </c>
      <c r="E147" s="34">
        <v>6020000</v>
      </c>
      <c r="F147" s="74" t="s">
        <v>173</v>
      </c>
      <c r="G147" s="295" t="s">
        <v>46</v>
      </c>
      <c r="H147" s="45" t="s">
        <v>56</v>
      </c>
      <c r="I147" s="329">
        <v>48000</v>
      </c>
      <c r="J147" s="299"/>
      <c r="K147" s="73"/>
      <c r="L147" s="73">
        <f>I147</f>
        <v>48000</v>
      </c>
      <c r="M147" s="73"/>
      <c r="N147" s="73"/>
      <c r="O147" s="73"/>
      <c r="P147" s="73"/>
      <c r="Q147" s="31">
        <f t="shared" si="14"/>
        <v>48000</v>
      </c>
    </row>
    <row r="148" spans="1:20" ht="31.5" x14ac:dyDescent="0.25">
      <c r="A148" s="69">
        <v>16</v>
      </c>
      <c r="B148" s="32" t="s">
        <v>43</v>
      </c>
      <c r="C148" s="32" t="s">
        <v>172</v>
      </c>
      <c r="D148" s="33" t="s">
        <v>591</v>
      </c>
      <c r="E148" s="34">
        <v>6020000</v>
      </c>
      <c r="F148" s="74" t="s">
        <v>173</v>
      </c>
      <c r="G148" s="295" t="s">
        <v>46</v>
      </c>
      <c r="H148" s="75" t="s">
        <v>607</v>
      </c>
      <c r="I148" s="329">
        <v>100000</v>
      </c>
      <c r="J148" s="299"/>
      <c r="K148" s="73"/>
      <c r="L148" s="73">
        <f>I148</f>
        <v>100000</v>
      </c>
      <c r="M148" s="73"/>
      <c r="N148" s="73"/>
      <c r="O148" s="73"/>
      <c r="P148" s="73"/>
      <c r="Q148" s="31">
        <f t="shared" si="14"/>
        <v>100000</v>
      </c>
    </row>
    <row r="149" spans="1:20" ht="31.5" x14ac:dyDescent="0.25">
      <c r="A149" s="23"/>
      <c r="B149" s="32" t="s">
        <v>43</v>
      </c>
      <c r="C149" s="32" t="s">
        <v>172</v>
      </c>
      <c r="D149" s="33" t="s">
        <v>591</v>
      </c>
      <c r="E149" s="34">
        <v>6020000</v>
      </c>
      <c r="F149" s="74" t="s">
        <v>173</v>
      </c>
      <c r="G149" s="295" t="s">
        <v>46</v>
      </c>
      <c r="H149" s="75" t="s">
        <v>608</v>
      </c>
      <c r="I149" s="329">
        <v>80000</v>
      </c>
      <c r="J149" s="299"/>
      <c r="K149" s="73"/>
      <c r="L149" s="73"/>
      <c r="M149" s="73"/>
      <c r="N149" s="73">
        <f>I149</f>
        <v>80000</v>
      </c>
      <c r="O149" s="73"/>
      <c r="P149" s="73"/>
      <c r="Q149" s="31">
        <f t="shared" si="14"/>
        <v>80000</v>
      </c>
    </row>
    <row r="150" spans="1:20" ht="31.5" customHeight="1" x14ac:dyDescent="0.25">
      <c r="A150" s="23">
        <v>17</v>
      </c>
      <c r="B150" s="32" t="s">
        <v>43</v>
      </c>
      <c r="C150" s="32" t="s">
        <v>172</v>
      </c>
      <c r="D150" s="33" t="s">
        <v>591</v>
      </c>
      <c r="E150" s="34">
        <v>6020000</v>
      </c>
      <c r="F150" s="35" t="s">
        <v>173</v>
      </c>
      <c r="G150" s="295" t="s">
        <v>46</v>
      </c>
      <c r="H150" s="45" t="s">
        <v>178</v>
      </c>
      <c r="I150" s="329">
        <v>48000</v>
      </c>
      <c r="J150" s="299"/>
      <c r="K150" s="73"/>
      <c r="L150" s="73"/>
      <c r="M150" s="73"/>
      <c r="N150" s="73">
        <f>I150</f>
        <v>48000</v>
      </c>
      <c r="O150" s="73"/>
      <c r="P150" s="73"/>
      <c r="Q150" s="31">
        <f t="shared" si="14"/>
        <v>48000</v>
      </c>
    </row>
    <row r="151" spans="1:20" ht="39" customHeight="1" x14ac:dyDescent="0.25">
      <c r="A151" s="69">
        <v>18</v>
      </c>
      <c r="B151" s="32" t="s">
        <v>43</v>
      </c>
      <c r="C151" s="32" t="s">
        <v>172</v>
      </c>
      <c r="D151" s="33" t="s">
        <v>591</v>
      </c>
      <c r="E151" s="34">
        <v>6020000</v>
      </c>
      <c r="F151" s="74" t="s">
        <v>173</v>
      </c>
      <c r="G151" s="331" t="s">
        <v>46</v>
      </c>
      <c r="H151" s="45" t="s">
        <v>179</v>
      </c>
      <c r="I151" s="329">
        <v>1800000</v>
      </c>
      <c r="J151" s="299"/>
      <c r="K151" s="73"/>
      <c r="L151" s="73"/>
      <c r="M151" s="73">
        <f t="shared" ref="M151:M156" si="15">I151</f>
        <v>1800000</v>
      </c>
      <c r="N151" s="73"/>
      <c r="O151" s="73"/>
      <c r="P151" s="73"/>
      <c r="Q151" s="31">
        <f t="shared" si="14"/>
        <v>1800000</v>
      </c>
    </row>
    <row r="152" spans="1:20" ht="27.75" customHeight="1" x14ac:dyDescent="0.25">
      <c r="A152" s="23">
        <v>19</v>
      </c>
      <c r="B152" s="32" t="s">
        <v>43</v>
      </c>
      <c r="C152" s="32" t="s">
        <v>172</v>
      </c>
      <c r="D152" s="33" t="s">
        <v>591</v>
      </c>
      <c r="E152" s="34">
        <v>6020000</v>
      </c>
      <c r="F152" s="35" t="s">
        <v>173</v>
      </c>
      <c r="G152" s="331" t="s">
        <v>46</v>
      </c>
      <c r="H152" s="45" t="s">
        <v>609</v>
      </c>
      <c r="I152" s="329">
        <v>900000</v>
      </c>
      <c r="J152" s="299"/>
      <c r="K152" s="73"/>
      <c r="L152" s="73"/>
      <c r="M152" s="73">
        <f t="shared" si="15"/>
        <v>900000</v>
      </c>
      <c r="N152" s="73"/>
      <c r="O152" s="73"/>
      <c r="P152" s="73"/>
      <c r="Q152" s="31">
        <f t="shared" si="14"/>
        <v>900000</v>
      </c>
    </row>
    <row r="153" spans="1:20" ht="31.5" customHeight="1" x14ac:dyDescent="0.25">
      <c r="A153" s="69">
        <v>22</v>
      </c>
      <c r="B153" s="32" t="s">
        <v>43</v>
      </c>
      <c r="C153" s="32" t="s">
        <v>172</v>
      </c>
      <c r="D153" s="33" t="s">
        <v>591</v>
      </c>
      <c r="E153" s="34">
        <v>6020000</v>
      </c>
      <c r="F153" s="74" t="s">
        <v>173</v>
      </c>
      <c r="G153" s="331" t="s">
        <v>46</v>
      </c>
      <c r="H153" s="45" t="s">
        <v>181</v>
      </c>
      <c r="I153" s="329">
        <v>300000</v>
      </c>
      <c r="J153" s="299"/>
      <c r="K153" s="73"/>
      <c r="L153" s="73"/>
      <c r="M153" s="73">
        <f t="shared" si="15"/>
        <v>300000</v>
      </c>
      <c r="N153" s="73"/>
      <c r="O153" s="73"/>
      <c r="P153" s="73"/>
      <c r="Q153" s="31">
        <f t="shared" si="14"/>
        <v>300000</v>
      </c>
    </row>
    <row r="154" spans="1:20" ht="31.5" customHeight="1" x14ac:dyDescent="0.25">
      <c r="A154" s="23"/>
      <c r="B154" s="32" t="s">
        <v>43</v>
      </c>
      <c r="C154" s="32" t="s">
        <v>172</v>
      </c>
      <c r="D154" s="33" t="s">
        <v>591</v>
      </c>
      <c r="E154" s="34">
        <v>6020000</v>
      </c>
      <c r="F154" s="35" t="s">
        <v>173</v>
      </c>
      <c r="G154" s="331" t="s">
        <v>46</v>
      </c>
      <c r="H154" s="300" t="s">
        <v>610</v>
      </c>
      <c r="I154" s="301">
        <v>1200000</v>
      </c>
      <c r="J154" s="299"/>
      <c r="K154" s="73"/>
      <c r="L154" s="73"/>
      <c r="M154" s="73">
        <f t="shared" si="15"/>
        <v>1200000</v>
      </c>
      <c r="N154" s="73"/>
      <c r="O154" s="73"/>
      <c r="P154" s="73"/>
      <c r="Q154" s="31">
        <f t="shared" si="14"/>
        <v>1200000</v>
      </c>
    </row>
    <row r="155" spans="1:20" ht="31.5" customHeight="1" x14ac:dyDescent="0.25">
      <c r="A155" s="23"/>
      <c r="B155" s="32" t="s">
        <v>43</v>
      </c>
      <c r="C155" s="32" t="s">
        <v>172</v>
      </c>
      <c r="D155" s="33" t="s">
        <v>591</v>
      </c>
      <c r="E155" s="34">
        <v>6020000</v>
      </c>
      <c r="F155" s="35" t="s">
        <v>173</v>
      </c>
      <c r="G155" s="331" t="s">
        <v>46</v>
      </c>
      <c r="H155" s="300" t="s">
        <v>611</v>
      </c>
      <c r="I155" s="301">
        <v>1000000</v>
      </c>
      <c r="J155" s="299"/>
      <c r="K155" s="73"/>
      <c r="L155" s="73"/>
      <c r="M155" s="73">
        <f t="shared" si="15"/>
        <v>1000000</v>
      </c>
      <c r="N155" s="73"/>
      <c r="O155" s="73"/>
      <c r="P155" s="73"/>
      <c r="Q155" s="31">
        <f t="shared" si="14"/>
        <v>1000000</v>
      </c>
    </row>
    <row r="156" spans="1:20" ht="31.5" customHeight="1" x14ac:dyDescent="0.25">
      <c r="A156" s="23"/>
      <c r="B156" s="32" t="s">
        <v>43</v>
      </c>
      <c r="C156" s="32" t="s">
        <v>172</v>
      </c>
      <c r="D156" s="33" t="s">
        <v>591</v>
      </c>
      <c r="E156" s="34">
        <v>6020000</v>
      </c>
      <c r="F156" s="35" t="s">
        <v>173</v>
      </c>
      <c r="G156" s="331" t="s">
        <v>46</v>
      </c>
      <c r="H156" s="300" t="s">
        <v>612</v>
      </c>
      <c r="I156" s="301">
        <v>800000</v>
      </c>
      <c r="J156" s="299"/>
      <c r="K156" s="73"/>
      <c r="L156" s="73"/>
      <c r="M156" s="73">
        <f t="shared" si="15"/>
        <v>800000</v>
      </c>
      <c r="N156" s="73"/>
      <c r="O156" s="73"/>
      <c r="P156" s="73"/>
      <c r="Q156" s="31">
        <f t="shared" si="14"/>
        <v>800000</v>
      </c>
    </row>
    <row r="157" spans="1:20" ht="31.5" x14ac:dyDescent="0.25">
      <c r="A157" s="23">
        <v>25</v>
      </c>
      <c r="B157" s="32" t="s">
        <v>43</v>
      </c>
      <c r="C157" s="32" t="s">
        <v>183</v>
      </c>
      <c r="D157" s="33" t="s">
        <v>591</v>
      </c>
      <c r="E157" s="34">
        <v>6020000</v>
      </c>
      <c r="F157" s="35" t="s">
        <v>184</v>
      </c>
      <c r="G157" s="36" t="s">
        <v>46</v>
      </c>
      <c r="H157" s="35" t="s">
        <v>185</v>
      </c>
      <c r="I157" s="50">
        <v>20380000</v>
      </c>
      <c r="J157" s="299"/>
      <c r="K157" s="73"/>
      <c r="L157" s="73"/>
      <c r="M157" s="73"/>
      <c r="N157" s="73"/>
      <c r="O157" s="73"/>
      <c r="P157" s="73">
        <f t="shared" ref="P157:P164" si="16">I157</f>
        <v>20380000</v>
      </c>
      <c r="Q157" s="31">
        <f t="shared" si="14"/>
        <v>20380000</v>
      </c>
    </row>
    <row r="158" spans="1:20" ht="31.5" x14ac:dyDescent="0.25">
      <c r="A158" s="69">
        <v>26</v>
      </c>
      <c r="B158" s="32" t="s">
        <v>43</v>
      </c>
      <c r="C158" s="32" t="s">
        <v>183</v>
      </c>
      <c r="D158" s="33" t="s">
        <v>591</v>
      </c>
      <c r="E158" s="34">
        <v>6020000</v>
      </c>
      <c r="F158" s="35" t="s">
        <v>184</v>
      </c>
      <c r="G158" s="36" t="s">
        <v>46</v>
      </c>
      <c r="H158" s="35" t="s">
        <v>186</v>
      </c>
      <c r="I158" s="50">
        <v>1000000</v>
      </c>
      <c r="J158" s="299"/>
      <c r="K158" s="73"/>
      <c r="L158" s="73"/>
      <c r="M158" s="73"/>
      <c r="N158" s="73"/>
      <c r="O158" s="73"/>
      <c r="P158" s="73">
        <f t="shared" si="16"/>
        <v>1000000</v>
      </c>
      <c r="Q158" s="31">
        <f t="shared" si="14"/>
        <v>1000000</v>
      </c>
    </row>
    <row r="159" spans="1:20" ht="47.25" x14ac:dyDescent="0.25">
      <c r="A159" s="23">
        <v>27</v>
      </c>
      <c r="B159" s="32" t="s">
        <v>43</v>
      </c>
      <c r="C159" s="32" t="s">
        <v>183</v>
      </c>
      <c r="D159" s="33" t="s">
        <v>591</v>
      </c>
      <c r="E159" s="34">
        <v>6020000</v>
      </c>
      <c r="F159" s="35" t="s">
        <v>184</v>
      </c>
      <c r="G159" s="36" t="s">
        <v>46</v>
      </c>
      <c r="H159" s="35" t="s">
        <v>613</v>
      </c>
      <c r="I159" s="50">
        <v>500000</v>
      </c>
      <c r="J159" s="299"/>
      <c r="K159" s="73"/>
      <c r="L159" s="73"/>
      <c r="M159" s="73"/>
      <c r="N159" s="73"/>
      <c r="O159" s="73"/>
      <c r="P159" s="73">
        <f t="shared" si="16"/>
        <v>500000</v>
      </c>
      <c r="Q159" s="31">
        <f t="shared" si="14"/>
        <v>500000</v>
      </c>
    </row>
    <row r="160" spans="1:20" ht="47.25" x14ac:dyDescent="0.25">
      <c r="A160" s="69">
        <v>28</v>
      </c>
      <c r="B160" s="32" t="s">
        <v>43</v>
      </c>
      <c r="C160" s="32" t="s">
        <v>183</v>
      </c>
      <c r="D160" s="33" t="s">
        <v>591</v>
      </c>
      <c r="E160" s="34">
        <v>6020000</v>
      </c>
      <c r="F160" s="35" t="s">
        <v>184</v>
      </c>
      <c r="G160" s="36" t="s">
        <v>46</v>
      </c>
      <c r="H160" s="35" t="s">
        <v>614</v>
      </c>
      <c r="I160" s="50">
        <v>960000</v>
      </c>
      <c r="J160" s="299"/>
      <c r="K160" s="73"/>
      <c r="L160" s="73"/>
      <c r="M160" s="73"/>
      <c r="N160" s="73"/>
      <c r="O160" s="73"/>
      <c r="P160" s="73">
        <f t="shared" si="16"/>
        <v>960000</v>
      </c>
      <c r="Q160" s="31">
        <f t="shared" si="14"/>
        <v>960000</v>
      </c>
    </row>
    <row r="161" spans="1:24" ht="47.25" x14ac:dyDescent="0.25">
      <c r="A161" s="23">
        <v>29</v>
      </c>
      <c r="B161" s="32" t="s">
        <v>43</v>
      </c>
      <c r="C161" s="32" t="s">
        <v>183</v>
      </c>
      <c r="D161" s="33" t="s">
        <v>591</v>
      </c>
      <c r="E161" s="34">
        <v>6020000</v>
      </c>
      <c r="F161" s="35" t="s">
        <v>184</v>
      </c>
      <c r="G161" s="36" t="s">
        <v>46</v>
      </c>
      <c r="H161" s="35" t="s">
        <v>187</v>
      </c>
      <c r="I161" s="50">
        <v>2000000</v>
      </c>
      <c r="J161" s="299"/>
      <c r="K161" s="73"/>
      <c r="L161" s="73"/>
      <c r="M161" s="73"/>
      <c r="N161" s="73"/>
      <c r="O161" s="73"/>
      <c r="P161" s="73">
        <f t="shared" si="16"/>
        <v>2000000</v>
      </c>
      <c r="Q161" s="31">
        <f t="shared" si="14"/>
        <v>2000000</v>
      </c>
    </row>
    <row r="162" spans="1:24" ht="15.75" x14ac:dyDescent="0.25">
      <c r="A162" s="69">
        <v>30</v>
      </c>
      <c r="B162" s="32" t="s">
        <v>43</v>
      </c>
      <c r="C162" s="32" t="s">
        <v>183</v>
      </c>
      <c r="D162" s="33" t="s">
        <v>591</v>
      </c>
      <c r="E162" s="34">
        <v>6020000</v>
      </c>
      <c r="F162" s="35" t="s">
        <v>184</v>
      </c>
      <c r="G162" s="36" t="s">
        <v>46</v>
      </c>
      <c r="H162" s="35" t="s">
        <v>188</v>
      </c>
      <c r="I162" s="50">
        <v>1000000</v>
      </c>
      <c r="J162" s="299"/>
      <c r="K162" s="73"/>
      <c r="L162" s="73"/>
      <c r="M162" s="73"/>
      <c r="N162" s="73"/>
      <c r="O162" s="73"/>
      <c r="P162" s="73">
        <f t="shared" si="16"/>
        <v>1000000</v>
      </c>
      <c r="Q162" s="31">
        <f t="shared" si="14"/>
        <v>1000000</v>
      </c>
    </row>
    <row r="163" spans="1:24" ht="47.25" x14ac:dyDescent="0.25">
      <c r="A163" s="69">
        <v>30</v>
      </c>
      <c r="B163" s="32" t="s">
        <v>43</v>
      </c>
      <c r="C163" s="32" t="s">
        <v>183</v>
      </c>
      <c r="D163" s="33" t="s">
        <v>591</v>
      </c>
      <c r="E163" s="34">
        <v>6020000</v>
      </c>
      <c r="F163" s="35" t="s">
        <v>184</v>
      </c>
      <c r="G163" s="36" t="s">
        <v>46</v>
      </c>
      <c r="H163" s="35" t="s">
        <v>615</v>
      </c>
      <c r="I163" s="50">
        <v>2000000</v>
      </c>
      <c r="J163" s="299"/>
      <c r="K163" s="73"/>
      <c r="L163" s="73"/>
      <c r="M163" s="73"/>
      <c r="N163" s="73"/>
      <c r="O163" s="73"/>
      <c r="P163" s="73">
        <f t="shared" si="16"/>
        <v>2000000</v>
      </c>
      <c r="Q163" s="31">
        <f t="shared" si="14"/>
        <v>2000000</v>
      </c>
    </row>
    <row r="164" spans="1:24" ht="47.25" x14ac:dyDescent="0.25">
      <c r="A164" s="23">
        <v>31</v>
      </c>
      <c r="B164" s="32" t="s">
        <v>43</v>
      </c>
      <c r="C164" s="32" t="s">
        <v>183</v>
      </c>
      <c r="D164" s="33" t="s">
        <v>591</v>
      </c>
      <c r="E164" s="34">
        <v>6020000</v>
      </c>
      <c r="F164" s="35" t="s">
        <v>184</v>
      </c>
      <c r="G164" s="36" t="s">
        <v>46</v>
      </c>
      <c r="H164" s="35" t="s">
        <v>616</v>
      </c>
      <c r="I164" s="50">
        <v>2400000</v>
      </c>
      <c r="J164" s="299"/>
      <c r="K164" s="73"/>
      <c r="L164" s="73"/>
      <c r="M164" s="73"/>
      <c r="N164" s="73"/>
      <c r="O164" s="73"/>
      <c r="P164" s="73">
        <f t="shared" si="16"/>
        <v>2400000</v>
      </c>
      <c r="Q164" s="31">
        <f t="shared" si="14"/>
        <v>2400000</v>
      </c>
    </row>
    <row r="165" spans="1:24" ht="63" x14ac:dyDescent="0.25">
      <c r="A165" s="23"/>
      <c r="B165" s="32" t="s">
        <v>43</v>
      </c>
      <c r="C165" s="32" t="s">
        <v>183</v>
      </c>
      <c r="D165" s="33" t="s">
        <v>591</v>
      </c>
      <c r="E165" s="34">
        <v>6040000</v>
      </c>
      <c r="F165" s="35" t="s">
        <v>184</v>
      </c>
      <c r="G165" s="36" t="s">
        <v>46</v>
      </c>
      <c r="H165" s="45" t="s">
        <v>107</v>
      </c>
      <c r="I165" s="41">
        <v>4320000</v>
      </c>
      <c r="J165" s="299"/>
      <c r="K165" s="73"/>
      <c r="L165" s="73"/>
      <c r="M165" s="73"/>
      <c r="N165" s="73"/>
      <c r="O165" s="73"/>
      <c r="P165" s="73">
        <f>I165</f>
        <v>4320000</v>
      </c>
      <c r="Q165" s="31">
        <f t="shared" si="14"/>
        <v>4320000</v>
      </c>
    </row>
    <row r="166" spans="1:24" ht="31.5" x14ac:dyDescent="0.25">
      <c r="A166" s="23"/>
      <c r="B166" s="32" t="s">
        <v>43</v>
      </c>
      <c r="C166" s="32" t="s">
        <v>183</v>
      </c>
      <c r="D166" s="33" t="s">
        <v>591</v>
      </c>
      <c r="E166" s="34">
        <v>6040000</v>
      </c>
      <c r="F166" s="35" t="s">
        <v>184</v>
      </c>
      <c r="G166" s="36" t="s">
        <v>46</v>
      </c>
      <c r="H166" s="45" t="s">
        <v>617</v>
      </c>
      <c r="I166" s="41">
        <v>1200000</v>
      </c>
      <c r="J166" s="299"/>
      <c r="K166" s="73"/>
      <c r="L166" s="73"/>
      <c r="M166" s="73"/>
      <c r="N166" s="73"/>
      <c r="O166" s="73"/>
      <c r="P166" s="73">
        <f>I166</f>
        <v>1200000</v>
      </c>
      <c r="Q166" s="31">
        <f t="shared" si="14"/>
        <v>1200000</v>
      </c>
    </row>
    <row r="167" spans="1:24" ht="31.5" x14ac:dyDescent="0.25">
      <c r="A167" s="23">
        <v>32</v>
      </c>
      <c r="B167" s="32" t="s">
        <v>43</v>
      </c>
      <c r="C167" s="32" t="s">
        <v>168</v>
      </c>
      <c r="D167" s="33" t="s">
        <v>590</v>
      </c>
      <c r="E167" s="34">
        <v>6020000</v>
      </c>
      <c r="F167" s="35" t="s">
        <v>169</v>
      </c>
      <c r="G167" s="295" t="s">
        <v>46</v>
      </c>
      <c r="H167" s="35" t="s">
        <v>189</v>
      </c>
      <c r="I167" s="329">
        <v>300000</v>
      </c>
      <c r="J167" s="299"/>
      <c r="K167" s="73">
        <f>I167</f>
        <v>300000</v>
      </c>
      <c r="L167" s="73"/>
      <c r="M167" s="73"/>
      <c r="N167" s="73"/>
      <c r="O167" s="73"/>
      <c r="P167" s="73"/>
      <c r="Q167" s="31">
        <f t="shared" si="14"/>
        <v>300000</v>
      </c>
    </row>
    <row r="168" spans="1:24" ht="31.5" x14ac:dyDescent="0.25">
      <c r="A168" s="69">
        <v>33</v>
      </c>
      <c r="B168" s="32" t="s">
        <v>43</v>
      </c>
      <c r="C168" s="32" t="s">
        <v>168</v>
      </c>
      <c r="D168" s="33" t="s">
        <v>590</v>
      </c>
      <c r="E168" s="34">
        <v>6020000</v>
      </c>
      <c r="F168" s="35" t="s">
        <v>169</v>
      </c>
      <c r="G168" s="295" t="s">
        <v>46</v>
      </c>
      <c r="H168" s="45" t="s">
        <v>63</v>
      </c>
      <c r="I168" s="329">
        <v>1470000</v>
      </c>
      <c r="J168" s="299"/>
      <c r="K168" s="73">
        <f t="shared" ref="K168:K175" si="17">I168</f>
        <v>1470000</v>
      </c>
      <c r="L168" s="73"/>
      <c r="M168" s="73"/>
      <c r="N168" s="73"/>
      <c r="O168" s="73"/>
      <c r="P168" s="73"/>
      <c r="Q168" s="31">
        <f t="shared" si="14"/>
        <v>1470000</v>
      </c>
    </row>
    <row r="169" spans="1:24" ht="31.5" x14ac:dyDescent="0.25">
      <c r="A169" s="23">
        <v>34</v>
      </c>
      <c r="B169" s="32" t="s">
        <v>43</v>
      </c>
      <c r="C169" s="32" t="s">
        <v>168</v>
      </c>
      <c r="D169" s="33" t="s">
        <v>590</v>
      </c>
      <c r="E169" s="34">
        <v>6020000</v>
      </c>
      <c r="F169" s="35" t="s">
        <v>169</v>
      </c>
      <c r="G169" s="295" t="s">
        <v>46</v>
      </c>
      <c r="H169" s="45" t="s">
        <v>190</v>
      </c>
      <c r="I169" s="329">
        <v>55000</v>
      </c>
      <c r="J169" s="299"/>
      <c r="K169" s="73">
        <f t="shared" si="17"/>
        <v>55000</v>
      </c>
      <c r="L169" s="73"/>
      <c r="M169" s="73"/>
      <c r="N169" s="73"/>
      <c r="O169" s="73"/>
      <c r="P169" s="73"/>
      <c r="Q169" s="31">
        <f t="shared" si="14"/>
        <v>55000</v>
      </c>
    </row>
    <row r="170" spans="1:24" ht="31.5" x14ac:dyDescent="0.25">
      <c r="A170" s="69">
        <v>35</v>
      </c>
      <c r="B170" s="32" t="s">
        <v>43</v>
      </c>
      <c r="C170" s="32" t="s">
        <v>168</v>
      </c>
      <c r="D170" s="33" t="s">
        <v>590</v>
      </c>
      <c r="E170" s="34">
        <v>6020000</v>
      </c>
      <c r="F170" s="35" t="s">
        <v>169</v>
      </c>
      <c r="G170" s="295" t="s">
        <v>46</v>
      </c>
      <c r="H170" s="45" t="s">
        <v>129</v>
      </c>
      <c r="I170" s="329">
        <v>18000</v>
      </c>
      <c r="J170" s="299"/>
      <c r="K170" s="73">
        <f t="shared" si="17"/>
        <v>18000</v>
      </c>
      <c r="L170" s="73"/>
      <c r="M170" s="73"/>
      <c r="N170" s="73"/>
      <c r="O170" s="73"/>
      <c r="P170" s="73"/>
      <c r="Q170" s="31">
        <f t="shared" si="14"/>
        <v>18000</v>
      </c>
    </row>
    <row r="171" spans="1:24" ht="31.5" x14ac:dyDescent="0.25">
      <c r="A171" s="23"/>
      <c r="B171" s="32" t="s">
        <v>43</v>
      </c>
      <c r="C171" s="32" t="s">
        <v>168</v>
      </c>
      <c r="D171" s="33" t="s">
        <v>590</v>
      </c>
      <c r="E171" s="34">
        <v>6020000</v>
      </c>
      <c r="F171" s="35" t="s">
        <v>169</v>
      </c>
      <c r="G171" s="295" t="s">
        <v>46</v>
      </c>
      <c r="H171" s="45" t="s">
        <v>604</v>
      </c>
      <c r="I171" s="329">
        <v>19200</v>
      </c>
      <c r="J171" s="299"/>
      <c r="K171" s="73">
        <f t="shared" si="17"/>
        <v>19200</v>
      </c>
      <c r="L171" s="73"/>
      <c r="M171" s="73"/>
      <c r="N171" s="73"/>
      <c r="O171" s="73"/>
      <c r="P171" s="73"/>
      <c r="Q171" s="31">
        <f t="shared" si="14"/>
        <v>19200</v>
      </c>
    </row>
    <row r="172" spans="1:24" ht="31.5" x14ac:dyDescent="0.25">
      <c r="A172" s="23">
        <v>36</v>
      </c>
      <c r="B172" s="32" t="s">
        <v>43</v>
      </c>
      <c r="C172" s="32" t="s">
        <v>168</v>
      </c>
      <c r="D172" s="33" t="s">
        <v>590</v>
      </c>
      <c r="E172" s="34">
        <v>6020000</v>
      </c>
      <c r="F172" s="35" t="s">
        <v>169</v>
      </c>
      <c r="G172" s="295" t="s">
        <v>46</v>
      </c>
      <c r="H172" s="45" t="s">
        <v>191</v>
      </c>
      <c r="I172" s="329">
        <v>1000000</v>
      </c>
      <c r="J172" s="299"/>
      <c r="K172" s="73">
        <f t="shared" si="17"/>
        <v>1000000</v>
      </c>
      <c r="L172" s="73"/>
      <c r="M172" s="73"/>
      <c r="N172" s="73"/>
      <c r="O172" s="73"/>
      <c r="P172" s="73"/>
      <c r="Q172" s="31">
        <f t="shared" si="14"/>
        <v>1000000</v>
      </c>
    </row>
    <row r="173" spans="1:24" ht="31.5" x14ac:dyDescent="0.25">
      <c r="A173" s="69">
        <v>37</v>
      </c>
      <c r="B173" s="32" t="s">
        <v>43</v>
      </c>
      <c r="C173" s="32" t="s">
        <v>168</v>
      </c>
      <c r="D173" s="33" t="s">
        <v>590</v>
      </c>
      <c r="E173" s="34">
        <v>6020000</v>
      </c>
      <c r="F173" s="35" t="s">
        <v>169</v>
      </c>
      <c r="G173" s="295" t="s">
        <v>46</v>
      </c>
      <c r="H173" s="77" t="s">
        <v>192</v>
      </c>
      <c r="I173" s="329">
        <v>54000</v>
      </c>
      <c r="J173" s="299"/>
      <c r="K173" s="73">
        <f t="shared" si="17"/>
        <v>54000</v>
      </c>
      <c r="L173" s="73"/>
      <c r="M173" s="73"/>
      <c r="N173" s="73"/>
      <c r="O173" s="73"/>
      <c r="P173" s="73"/>
      <c r="Q173" s="31">
        <f t="shared" si="14"/>
        <v>54000</v>
      </c>
    </row>
    <row r="174" spans="1:24" ht="31.5" x14ac:dyDescent="0.25">
      <c r="A174" s="23">
        <v>38</v>
      </c>
      <c r="B174" s="32" t="s">
        <v>43</v>
      </c>
      <c r="C174" s="32" t="s">
        <v>168</v>
      </c>
      <c r="D174" s="33" t="s">
        <v>590</v>
      </c>
      <c r="E174" s="34">
        <v>6020000</v>
      </c>
      <c r="F174" s="35" t="s">
        <v>169</v>
      </c>
      <c r="G174" s="295" t="s">
        <v>46</v>
      </c>
      <c r="H174" s="77" t="s">
        <v>193</v>
      </c>
      <c r="I174" s="329">
        <v>2816000</v>
      </c>
      <c r="J174" s="299"/>
      <c r="K174" s="73">
        <f t="shared" si="17"/>
        <v>2816000</v>
      </c>
      <c r="L174" s="73"/>
      <c r="M174" s="73"/>
      <c r="N174" s="73"/>
      <c r="O174" s="73"/>
      <c r="P174" s="73"/>
      <c r="Q174" s="31">
        <f t="shared" si="14"/>
        <v>2816000</v>
      </c>
    </row>
    <row r="175" spans="1:24" ht="32.25" thickBot="1" x14ac:dyDescent="0.3">
      <c r="A175" s="69">
        <v>39</v>
      </c>
      <c r="B175" s="32" t="s">
        <v>43</v>
      </c>
      <c r="C175" s="32" t="s">
        <v>168</v>
      </c>
      <c r="D175" s="33" t="s">
        <v>590</v>
      </c>
      <c r="E175" s="34">
        <v>6020000</v>
      </c>
      <c r="F175" s="35" t="s">
        <v>169</v>
      </c>
      <c r="G175" s="295" t="s">
        <v>46</v>
      </c>
      <c r="H175" s="45" t="s">
        <v>194</v>
      </c>
      <c r="I175" s="329">
        <v>17400</v>
      </c>
      <c r="J175" s="299"/>
      <c r="K175" s="73">
        <f t="shared" si="17"/>
        <v>17400</v>
      </c>
      <c r="L175" s="73"/>
      <c r="M175" s="73"/>
      <c r="N175" s="73"/>
      <c r="O175" s="73"/>
      <c r="P175" s="73"/>
      <c r="Q175" s="31">
        <f t="shared" si="14"/>
        <v>17400</v>
      </c>
    </row>
    <row r="176" spans="1:24" ht="15.75" x14ac:dyDescent="0.25">
      <c r="A176" s="84"/>
      <c r="B176" s="85"/>
      <c r="C176" s="85"/>
      <c r="D176" s="85"/>
      <c r="E176" s="84"/>
      <c r="F176" s="86"/>
      <c r="G176" s="87"/>
      <c r="H176" s="88"/>
      <c r="I176" s="89"/>
      <c r="J176" s="90"/>
      <c r="K176" s="90"/>
      <c r="L176" s="90"/>
      <c r="M176" s="90"/>
      <c r="N176" s="90"/>
      <c r="O176" s="90"/>
      <c r="P176" s="90"/>
      <c r="Q176" s="90"/>
      <c r="R176" s="53"/>
      <c r="S176" s="53"/>
      <c r="T176" s="53"/>
      <c r="U176" s="53"/>
      <c r="V176" s="53"/>
      <c r="W176" s="53"/>
      <c r="X176" s="39"/>
    </row>
    <row r="177" spans="1:27" ht="16.5" thickBot="1" x14ac:dyDescent="0.3">
      <c r="A177" s="4"/>
      <c r="B177" s="51"/>
      <c r="C177" s="51"/>
      <c r="D177" s="51"/>
      <c r="E177" s="4"/>
      <c r="F177" s="38"/>
      <c r="G177" s="5"/>
      <c r="H177" s="40"/>
      <c r="I177" s="39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39"/>
    </row>
    <row r="178" spans="1:27" ht="28.5" customHeight="1" thickBot="1" x14ac:dyDescent="0.3">
      <c r="A178" s="54"/>
      <c r="B178" s="55"/>
      <c r="C178" s="55"/>
      <c r="D178" s="55"/>
      <c r="E178" s="54"/>
      <c r="F178" s="40"/>
      <c r="G178" s="56"/>
      <c r="H178" s="40"/>
      <c r="I178" s="80" t="s">
        <v>2</v>
      </c>
      <c r="J178" s="356" t="s">
        <v>195</v>
      </c>
      <c r="K178" s="357"/>
      <c r="L178" s="357"/>
      <c r="M178" s="357"/>
      <c r="N178" s="357"/>
      <c r="O178" s="357"/>
      <c r="P178" s="357"/>
      <c r="Q178" s="358"/>
      <c r="R178" s="91"/>
      <c r="S178" s="91"/>
      <c r="T178" s="91"/>
      <c r="U178" s="91"/>
      <c r="V178" s="91"/>
      <c r="W178" s="91"/>
      <c r="X178" s="91"/>
    </row>
    <row r="179" spans="1:27" ht="36" customHeight="1" thickBot="1" x14ac:dyDescent="0.3">
      <c r="A179" s="92"/>
      <c r="B179" s="93"/>
      <c r="C179" s="93"/>
      <c r="D179" s="93"/>
      <c r="E179" s="92"/>
      <c r="F179" s="94"/>
      <c r="G179" s="92"/>
      <c r="H179" s="94"/>
      <c r="I179" s="81" t="s">
        <v>4</v>
      </c>
      <c r="J179" s="59" t="s">
        <v>196</v>
      </c>
      <c r="K179" s="60" t="s">
        <v>197</v>
      </c>
      <c r="L179" s="60" t="s">
        <v>198</v>
      </c>
      <c r="M179" s="60" t="s">
        <v>199</v>
      </c>
      <c r="N179" s="60" t="s">
        <v>200</v>
      </c>
      <c r="O179" s="60" t="s">
        <v>201</v>
      </c>
      <c r="P179" s="60" t="s">
        <v>202</v>
      </c>
      <c r="Q179" s="361" t="s">
        <v>159</v>
      </c>
    </row>
    <row r="180" spans="1:27" ht="65.25" customHeight="1" thickBot="1" x14ac:dyDescent="0.3">
      <c r="A180" s="95" t="s">
        <v>19</v>
      </c>
      <c r="B180" s="13" t="s">
        <v>20</v>
      </c>
      <c r="C180" s="13" t="s">
        <v>21</v>
      </c>
      <c r="D180" s="13" t="s">
        <v>22</v>
      </c>
      <c r="E180" s="13" t="s">
        <v>23</v>
      </c>
      <c r="F180" s="13" t="s">
        <v>24</v>
      </c>
      <c r="G180" s="13" t="s">
        <v>25</v>
      </c>
      <c r="H180" s="13" t="s">
        <v>26</v>
      </c>
      <c r="I180" s="14" t="s">
        <v>589</v>
      </c>
      <c r="J180" s="62" t="s">
        <v>203</v>
      </c>
      <c r="K180" s="62" t="s">
        <v>204</v>
      </c>
      <c r="L180" s="62" t="s">
        <v>205</v>
      </c>
      <c r="M180" s="62" t="s">
        <v>206</v>
      </c>
      <c r="N180" s="62" t="s">
        <v>207</v>
      </c>
      <c r="O180" s="82" t="s">
        <v>208</v>
      </c>
      <c r="P180" s="62" t="s">
        <v>209</v>
      </c>
      <c r="Q180" s="362"/>
    </row>
    <row r="181" spans="1:27" ht="21" customHeight="1" x14ac:dyDescent="0.25">
      <c r="A181" s="363" t="s">
        <v>210</v>
      </c>
      <c r="B181" s="363"/>
      <c r="C181" s="363"/>
      <c r="D181" s="363"/>
      <c r="E181" s="363"/>
      <c r="F181" s="363"/>
      <c r="G181" s="363"/>
      <c r="H181" s="363"/>
      <c r="I181" s="364"/>
      <c r="J181" s="96">
        <f t="shared" ref="J181:Q181" si="18">SUM(J182:J189)</f>
        <v>1332000</v>
      </c>
      <c r="K181" s="96">
        <f t="shared" si="18"/>
        <v>85833700</v>
      </c>
      <c r="L181" s="96">
        <f t="shared" si="18"/>
        <v>62327400</v>
      </c>
      <c r="M181" s="96">
        <f t="shared" si="18"/>
        <v>5370000</v>
      </c>
      <c r="N181" s="96">
        <f t="shared" si="18"/>
        <v>47462230</v>
      </c>
      <c r="O181" s="96">
        <f t="shared" si="18"/>
        <v>0</v>
      </c>
      <c r="P181" s="96">
        <f t="shared" si="18"/>
        <v>0</v>
      </c>
      <c r="Q181" s="302">
        <f t="shared" si="18"/>
        <v>202325330</v>
      </c>
      <c r="R181" s="98"/>
      <c r="S181" s="294"/>
    </row>
    <row r="182" spans="1:27" ht="30" customHeight="1" x14ac:dyDescent="0.25">
      <c r="A182" s="34">
        <v>1</v>
      </c>
      <c r="B182" s="32" t="s">
        <v>43</v>
      </c>
      <c r="C182" s="32" t="s">
        <v>211</v>
      </c>
      <c r="D182" s="33" t="s">
        <v>590</v>
      </c>
      <c r="E182" s="34">
        <v>6000000</v>
      </c>
      <c r="F182" s="35" t="s">
        <v>212</v>
      </c>
      <c r="G182" s="36" t="s">
        <v>46</v>
      </c>
      <c r="H182" s="35" t="s">
        <v>47</v>
      </c>
      <c r="I182" s="50">
        <v>1141000</v>
      </c>
      <c r="J182" s="73">
        <f>I182</f>
        <v>1141000</v>
      </c>
      <c r="K182" s="36"/>
      <c r="L182" s="73"/>
      <c r="M182" s="73"/>
      <c r="N182" s="73"/>
      <c r="O182" s="105"/>
      <c r="P182" s="73"/>
      <c r="Q182" s="50">
        <f t="shared" ref="Q182:Q189" si="19">SUM(J182:P182)</f>
        <v>1141000</v>
      </c>
      <c r="T182" s="22"/>
    </row>
    <row r="183" spans="1:27" ht="31.5" customHeight="1" x14ac:dyDescent="0.25">
      <c r="A183" s="34">
        <v>2</v>
      </c>
      <c r="B183" s="32" t="s">
        <v>43</v>
      </c>
      <c r="C183" s="32" t="s">
        <v>211</v>
      </c>
      <c r="D183" s="33" t="s">
        <v>590</v>
      </c>
      <c r="E183" s="34">
        <v>6010000</v>
      </c>
      <c r="F183" s="35" t="s">
        <v>212</v>
      </c>
      <c r="G183" s="36" t="s">
        <v>46</v>
      </c>
      <c r="H183" s="35" t="s">
        <v>48</v>
      </c>
      <c r="I183" s="50">
        <v>191000</v>
      </c>
      <c r="J183" s="73">
        <f>I183</f>
        <v>191000</v>
      </c>
      <c r="K183" s="73"/>
      <c r="L183" s="73"/>
      <c r="M183" s="73"/>
      <c r="N183" s="73"/>
      <c r="O183" s="105"/>
      <c r="P183" s="73"/>
      <c r="Q183" s="50">
        <f t="shared" si="19"/>
        <v>191000</v>
      </c>
      <c r="T183" s="98"/>
    </row>
    <row r="184" spans="1:27" ht="31.5" customHeight="1" x14ac:dyDescent="0.25">
      <c r="A184" s="34">
        <v>3</v>
      </c>
      <c r="B184" s="32" t="s">
        <v>43</v>
      </c>
      <c r="C184" s="32" t="s">
        <v>213</v>
      </c>
      <c r="D184" s="33" t="s">
        <v>590</v>
      </c>
      <c r="E184" s="34">
        <v>6000000</v>
      </c>
      <c r="F184" s="35" t="s">
        <v>214</v>
      </c>
      <c r="G184" s="36" t="s">
        <v>46</v>
      </c>
      <c r="H184" s="35" t="s">
        <v>47</v>
      </c>
      <c r="I184" s="50">
        <v>4600000</v>
      </c>
      <c r="J184" s="73"/>
      <c r="K184" s="73"/>
      <c r="L184" s="73"/>
      <c r="M184" s="73">
        <f>I184</f>
        <v>4600000</v>
      </c>
      <c r="N184" s="73"/>
      <c r="O184" s="105"/>
      <c r="P184" s="73"/>
      <c r="Q184" s="50">
        <f t="shared" si="19"/>
        <v>4600000</v>
      </c>
      <c r="T184" s="98"/>
    </row>
    <row r="185" spans="1:27" ht="31.5" customHeight="1" x14ac:dyDescent="0.25">
      <c r="A185" s="34">
        <v>4</v>
      </c>
      <c r="B185" s="32" t="s">
        <v>43</v>
      </c>
      <c r="C185" s="32" t="s">
        <v>213</v>
      </c>
      <c r="D185" s="33" t="s">
        <v>590</v>
      </c>
      <c r="E185" s="34">
        <v>6010000</v>
      </c>
      <c r="F185" s="35" t="s">
        <v>214</v>
      </c>
      <c r="G185" s="36" t="s">
        <v>46</v>
      </c>
      <c r="H185" s="35" t="s">
        <v>48</v>
      </c>
      <c r="I185" s="50">
        <v>770000</v>
      </c>
      <c r="J185" s="73"/>
      <c r="K185" s="73"/>
      <c r="L185" s="73"/>
      <c r="M185" s="73">
        <f>I185</f>
        <v>770000</v>
      </c>
      <c r="N185" s="73"/>
      <c r="O185" s="105"/>
      <c r="P185" s="73"/>
      <c r="Q185" s="50">
        <f t="shared" si="19"/>
        <v>770000</v>
      </c>
      <c r="T185" s="98"/>
    </row>
    <row r="186" spans="1:27" ht="28.5" customHeight="1" x14ac:dyDescent="0.25">
      <c r="A186" s="34">
        <v>5</v>
      </c>
      <c r="B186" s="32" t="s">
        <v>43</v>
      </c>
      <c r="C186" s="32" t="s">
        <v>211</v>
      </c>
      <c r="D186" s="33" t="s">
        <v>591</v>
      </c>
      <c r="E186" s="34">
        <v>6020000</v>
      </c>
      <c r="F186" s="35" t="s">
        <v>212</v>
      </c>
      <c r="G186" s="36" t="s">
        <v>46</v>
      </c>
      <c r="H186" s="45" t="s">
        <v>215</v>
      </c>
      <c r="I186" s="107">
        <v>133161100</v>
      </c>
      <c r="J186" s="108"/>
      <c r="K186" s="109">
        <v>85833700</v>
      </c>
      <c r="L186" s="110">
        <v>47327400</v>
      </c>
      <c r="M186" s="110"/>
      <c r="N186" s="110"/>
      <c r="O186" s="105"/>
      <c r="P186" s="73"/>
      <c r="Q186" s="50">
        <f t="shared" si="19"/>
        <v>133161100</v>
      </c>
      <c r="T186" s="98"/>
    </row>
    <row r="187" spans="1:27" ht="28.5" customHeight="1" x14ac:dyDescent="0.25">
      <c r="A187" s="34">
        <v>6</v>
      </c>
      <c r="B187" s="32" t="s">
        <v>43</v>
      </c>
      <c r="C187" s="32" t="s">
        <v>211</v>
      </c>
      <c r="D187" s="33" t="s">
        <v>590</v>
      </c>
      <c r="E187" s="34">
        <v>6020000</v>
      </c>
      <c r="F187" s="35" t="s">
        <v>212</v>
      </c>
      <c r="G187" s="36" t="s">
        <v>46</v>
      </c>
      <c r="H187" s="45" t="s">
        <v>215</v>
      </c>
      <c r="I187" s="107">
        <v>19818000</v>
      </c>
      <c r="J187" s="108"/>
      <c r="K187" s="109"/>
      <c r="L187" s="110">
        <v>15000000</v>
      </c>
      <c r="M187" s="110"/>
      <c r="N187" s="110">
        <v>4818000</v>
      </c>
      <c r="O187" s="105"/>
      <c r="P187" s="73"/>
      <c r="Q187" s="50">
        <f t="shared" si="19"/>
        <v>19818000</v>
      </c>
      <c r="T187" s="98"/>
    </row>
    <row r="188" spans="1:27" ht="33.75" customHeight="1" x14ac:dyDescent="0.25">
      <c r="A188" s="34">
        <v>8</v>
      </c>
      <c r="B188" s="32" t="s">
        <v>43</v>
      </c>
      <c r="C188" s="32" t="s">
        <v>211</v>
      </c>
      <c r="D188" s="33" t="s">
        <v>590</v>
      </c>
      <c r="E188" s="34">
        <v>6040000</v>
      </c>
      <c r="F188" s="35" t="s">
        <v>212</v>
      </c>
      <c r="G188" s="295" t="s">
        <v>46</v>
      </c>
      <c r="H188" s="45" t="s">
        <v>216</v>
      </c>
      <c r="I188" s="50">
        <v>42644230</v>
      </c>
      <c r="J188" s="32"/>
      <c r="K188" s="111"/>
      <c r="L188" s="73"/>
      <c r="M188" s="73"/>
      <c r="N188" s="73">
        <f>I188</f>
        <v>42644230</v>
      </c>
      <c r="O188" s="105"/>
      <c r="P188" s="73"/>
      <c r="Q188" s="50">
        <f t="shared" si="19"/>
        <v>42644230</v>
      </c>
      <c r="T188" s="112"/>
    </row>
    <row r="189" spans="1:27" ht="33.75" hidden="1" customHeight="1" x14ac:dyDescent="0.25">
      <c r="A189" s="34">
        <v>9</v>
      </c>
      <c r="B189" s="32" t="s">
        <v>43</v>
      </c>
      <c r="C189" s="32" t="s">
        <v>211</v>
      </c>
      <c r="D189" s="33" t="s">
        <v>591</v>
      </c>
      <c r="E189" s="34">
        <v>6040000</v>
      </c>
      <c r="F189" s="35" t="s">
        <v>212</v>
      </c>
      <c r="G189" s="295" t="s">
        <v>46</v>
      </c>
      <c r="H189" s="45" t="s">
        <v>216</v>
      </c>
      <c r="I189" s="303"/>
      <c r="J189" s="32"/>
      <c r="K189" s="111"/>
      <c r="L189" s="73"/>
      <c r="M189" s="73"/>
      <c r="N189" s="110"/>
      <c r="O189" s="105"/>
      <c r="P189" s="73"/>
      <c r="Q189" s="50">
        <f t="shared" si="19"/>
        <v>0</v>
      </c>
    </row>
    <row r="190" spans="1:27" ht="21.75" customHeight="1" x14ac:dyDescent="0.25">
      <c r="A190" s="113"/>
      <c r="B190" s="51"/>
      <c r="C190" s="51"/>
      <c r="D190" s="51"/>
      <c r="E190" s="4"/>
      <c r="F190" s="38"/>
      <c r="G190" s="5"/>
      <c r="H190" s="40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39"/>
      <c r="AA190" s="43"/>
    </row>
    <row r="191" spans="1:27" ht="21.75" customHeight="1" thickBot="1" x14ac:dyDescent="0.3">
      <c r="A191" s="113"/>
      <c r="B191" s="51"/>
      <c r="C191" s="51"/>
      <c r="D191" s="51"/>
      <c r="E191" s="4"/>
      <c r="F191" s="38"/>
      <c r="G191" s="5"/>
      <c r="H191" s="40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39"/>
    </row>
    <row r="192" spans="1:27" ht="24" customHeight="1" thickBot="1" x14ac:dyDescent="0.3">
      <c r="A192" s="54"/>
      <c r="B192" s="55"/>
      <c r="C192" s="55"/>
      <c r="D192" s="55"/>
      <c r="E192" s="54"/>
      <c r="F192" s="40"/>
      <c r="G192" s="56"/>
      <c r="H192" s="40"/>
      <c r="I192" s="80" t="s">
        <v>2</v>
      </c>
      <c r="J192" s="356" t="s">
        <v>217</v>
      </c>
      <c r="K192" s="357"/>
      <c r="L192" s="357"/>
      <c r="M192" s="357"/>
      <c r="N192" s="357"/>
      <c r="O192" s="357"/>
      <c r="P192" s="357"/>
      <c r="Q192" s="357"/>
      <c r="R192" s="357"/>
      <c r="S192" s="357"/>
      <c r="T192" s="357"/>
      <c r="U192" s="357"/>
      <c r="V192" s="357"/>
      <c r="W192" s="358"/>
      <c r="X192" s="57"/>
    </row>
    <row r="193" spans="1:28" ht="32.25" thickBot="1" x14ac:dyDescent="0.3">
      <c r="A193" s="54"/>
      <c r="B193" s="55"/>
      <c r="C193" s="55"/>
      <c r="D193" s="55"/>
      <c r="E193" s="54"/>
      <c r="F193" s="40"/>
      <c r="G193" s="56"/>
      <c r="H193" s="40"/>
      <c r="I193" s="114" t="s">
        <v>4</v>
      </c>
      <c r="J193" s="115" t="s">
        <v>218</v>
      </c>
      <c r="K193" s="115" t="s">
        <v>219</v>
      </c>
      <c r="L193" s="116" t="s">
        <v>220</v>
      </c>
      <c r="M193" s="116" t="s">
        <v>221</v>
      </c>
      <c r="N193" s="117" t="s">
        <v>222</v>
      </c>
      <c r="O193" s="115" t="s">
        <v>223</v>
      </c>
      <c r="P193" s="115" t="s">
        <v>224</v>
      </c>
      <c r="Q193" s="115" t="s">
        <v>225</v>
      </c>
      <c r="R193" s="115" t="s">
        <v>226</v>
      </c>
      <c r="S193" s="115" t="s">
        <v>227</v>
      </c>
      <c r="T193" s="115" t="s">
        <v>228</v>
      </c>
      <c r="U193" s="115" t="s">
        <v>229</v>
      </c>
      <c r="V193" s="116" t="s">
        <v>230</v>
      </c>
      <c r="W193" s="359" t="s">
        <v>159</v>
      </c>
    </row>
    <row r="194" spans="1:28" ht="91.5" customHeight="1" thickBot="1" x14ac:dyDescent="0.3">
      <c r="A194" s="11" t="s">
        <v>19</v>
      </c>
      <c r="B194" s="12" t="s">
        <v>20</v>
      </c>
      <c r="C194" s="12" t="s">
        <v>21</v>
      </c>
      <c r="D194" s="12"/>
      <c r="E194" s="12" t="s">
        <v>23</v>
      </c>
      <c r="F194" s="12" t="s">
        <v>24</v>
      </c>
      <c r="G194" s="13" t="s">
        <v>25</v>
      </c>
      <c r="H194" s="13" t="s">
        <v>26</v>
      </c>
      <c r="I194" s="14" t="s">
        <v>589</v>
      </c>
      <c r="J194" s="118" t="s">
        <v>231</v>
      </c>
      <c r="K194" s="119" t="s">
        <v>232</v>
      </c>
      <c r="L194" s="119" t="s">
        <v>233</v>
      </c>
      <c r="M194" s="119" t="s">
        <v>234</v>
      </c>
      <c r="N194" s="119" t="s">
        <v>235</v>
      </c>
      <c r="O194" s="119" t="s">
        <v>236</v>
      </c>
      <c r="P194" s="119" t="s">
        <v>237</v>
      </c>
      <c r="Q194" s="118" t="s">
        <v>238</v>
      </c>
      <c r="R194" s="119" t="s">
        <v>239</v>
      </c>
      <c r="S194" s="119" t="s">
        <v>240</v>
      </c>
      <c r="T194" s="119" t="s">
        <v>241</v>
      </c>
      <c r="U194" s="119" t="s">
        <v>242</v>
      </c>
      <c r="V194" s="118" t="s">
        <v>243</v>
      </c>
      <c r="W194" s="360"/>
    </row>
    <row r="195" spans="1:28" ht="24" customHeight="1" thickBot="1" x14ac:dyDescent="0.3">
      <c r="A195" s="343" t="s">
        <v>244</v>
      </c>
      <c r="B195" s="343"/>
      <c r="C195" s="343"/>
      <c r="D195" s="343"/>
      <c r="E195" s="343"/>
      <c r="F195" s="343"/>
      <c r="G195" s="343"/>
      <c r="H195" s="343"/>
      <c r="I195" s="348"/>
      <c r="J195" s="120">
        <f t="shared" ref="J195:W195" si="20">SUM(J196:J281)</f>
        <v>351206811</v>
      </c>
      <c r="K195" s="120">
        <f t="shared" si="20"/>
        <v>6706000</v>
      </c>
      <c r="L195" s="120">
        <f t="shared" si="20"/>
        <v>52330000</v>
      </c>
      <c r="M195" s="120">
        <f t="shared" si="20"/>
        <v>10332823</v>
      </c>
      <c r="N195" s="120">
        <f t="shared" si="20"/>
        <v>49510067</v>
      </c>
      <c r="O195" s="120">
        <f t="shared" si="20"/>
        <v>10000000</v>
      </c>
      <c r="P195" s="120">
        <f t="shared" si="20"/>
        <v>6840000</v>
      </c>
      <c r="Q195" s="120">
        <f t="shared" si="20"/>
        <v>13403770</v>
      </c>
      <c r="R195" s="120">
        <f t="shared" si="20"/>
        <v>0</v>
      </c>
      <c r="S195" s="120">
        <f t="shared" si="20"/>
        <v>59678054</v>
      </c>
      <c r="T195" s="120">
        <f t="shared" si="20"/>
        <v>1186000</v>
      </c>
      <c r="U195" s="120">
        <f t="shared" si="20"/>
        <v>10000000</v>
      </c>
      <c r="V195" s="120">
        <f t="shared" si="20"/>
        <v>55000000</v>
      </c>
      <c r="W195" s="97">
        <f t="shared" si="20"/>
        <v>626193525</v>
      </c>
      <c r="X195" s="22"/>
      <c r="Z195" s="22"/>
      <c r="AA195" s="98"/>
      <c r="AB195" s="98"/>
    </row>
    <row r="196" spans="1:28" ht="38.25" customHeight="1" thickBot="1" x14ac:dyDescent="0.3">
      <c r="A196" s="64">
        <v>1</v>
      </c>
      <c r="B196" s="24" t="s">
        <v>43</v>
      </c>
      <c r="C196" s="24" t="s">
        <v>245</v>
      </c>
      <c r="D196" s="25" t="s">
        <v>590</v>
      </c>
      <c r="E196" s="26">
        <v>6000000</v>
      </c>
      <c r="F196" s="27" t="s">
        <v>246</v>
      </c>
      <c r="G196" s="28" t="s">
        <v>247</v>
      </c>
      <c r="H196" s="27" t="s">
        <v>47</v>
      </c>
      <c r="I196" s="65">
        <v>298940840</v>
      </c>
      <c r="J196" s="73">
        <f>I196</f>
        <v>298940840</v>
      </c>
      <c r="K196" s="71"/>
      <c r="L196" s="68"/>
      <c r="M196" s="68"/>
      <c r="N196" s="68"/>
      <c r="O196" s="68"/>
      <c r="P196" s="68"/>
      <c r="Q196" s="68"/>
      <c r="R196" s="68"/>
      <c r="S196" s="68"/>
      <c r="T196" s="68"/>
      <c r="U196" s="68"/>
      <c r="V196" s="68"/>
      <c r="W196" s="31">
        <f t="shared" ref="W196:W259" si="21">SUM(J196:V196)</f>
        <v>298940840</v>
      </c>
      <c r="Y196" t="s">
        <v>248</v>
      </c>
      <c r="Z196" s="22"/>
    </row>
    <row r="197" spans="1:28" ht="38.25" hidden="1" customHeight="1" thickBot="1" x14ac:dyDescent="0.3">
      <c r="A197" s="64">
        <v>2</v>
      </c>
      <c r="B197" s="24" t="s">
        <v>43</v>
      </c>
      <c r="C197" s="24" t="s">
        <v>245</v>
      </c>
      <c r="D197" s="25" t="s">
        <v>591</v>
      </c>
      <c r="E197" s="26">
        <v>6000000</v>
      </c>
      <c r="F197" s="27" t="s">
        <v>246</v>
      </c>
      <c r="G197" s="28" t="s">
        <v>247</v>
      </c>
      <c r="H197" s="27" t="s">
        <v>47</v>
      </c>
      <c r="I197" s="70"/>
      <c r="J197" s="73">
        <f>I197</f>
        <v>0</v>
      </c>
      <c r="K197" s="71"/>
      <c r="L197" s="68"/>
      <c r="M197" s="68"/>
      <c r="N197" s="68"/>
      <c r="O197" s="68"/>
      <c r="P197" s="68"/>
      <c r="Q197" s="68"/>
      <c r="R197" s="68"/>
      <c r="S197" s="68"/>
      <c r="T197" s="68"/>
      <c r="U197" s="68"/>
      <c r="V197" s="68"/>
      <c r="W197" s="31">
        <f t="shared" si="21"/>
        <v>0</v>
      </c>
      <c r="Z197" s="22"/>
    </row>
    <row r="198" spans="1:28" ht="29.25" customHeight="1" thickBot="1" x14ac:dyDescent="0.3">
      <c r="A198" s="64">
        <v>3</v>
      </c>
      <c r="B198" s="32" t="s">
        <v>43</v>
      </c>
      <c r="C198" s="32" t="s">
        <v>245</v>
      </c>
      <c r="D198" s="33" t="s">
        <v>590</v>
      </c>
      <c r="E198" s="34">
        <v>6010000</v>
      </c>
      <c r="F198" s="35" t="s">
        <v>246</v>
      </c>
      <c r="G198" s="36" t="s">
        <v>247</v>
      </c>
      <c r="H198" s="35" t="s">
        <v>48</v>
      </c>
      <c r="I198" s="50">
        <v>49830971</v>
      </c>
      <c r="J198" s="73">
        <f>I198</f>
        <v>49830971</v>
      </c>
      <c r="K198" s="71"/>
      <c r="L198" s="68"/>
      <c r="M198" s="68"/>
      <c r="N198" s="68"/>
      <c r="O198" s="68"/>
      <c r="P198" s="68"/>
      <c r="Q198" s="68"/>
      <c r="R198" s="68"/>
      <c r="S198" s="68"/>
      <c r="T198" s="68"/>
      <c r="U198" s="68"/>
      <c r="V198" s="68"/>
      <c r="W198" s="31">
        <f t="shared" si="21"/>
        <v>49830971</v>
      </c>
      <c r="Y198" t="s">
        <v>249</v>
      </c>
      <c r="Z198" s="98"/>
    </row>
    <row r="199" spans="1:28" ht="29.25" hidden="1" customHeight="1" thickBot="1" x14ac:dyDescent="0.3">
      <c r="A199" s="64">
        <v>4</v>
      </c>
      <c r="B199" s="32" t="s">
        <v>43</v>
      </c>
      <c r="C199" s="32" t="s">
        <v>245</v>
      </c>
      <c r="D199" s="33" t="s">
        <v>591</v>
      </c>
      <c r="E199" s="34">
        <v>6010000</v>
      </c>
      <c r="F199" s="35" t="s">
        <v>246</v>
      </c>
      <c r="G199" s="36" t="s">
        <v>247</v>
      </c>
      <c r="H199" s="35" t="s">
        <v>48</v>
      </c>
      <c r="I199" s="50"/>
      <c r="J199" s="73">
        <f>I199</f>
        <v>0</v>
      </c>
      <c r="K199" s="71"/>
      <c r="L199" s="68"/>
      <c r="M199" s="68"/>
      <c r="N199" s="68"/>
      <c r="O199" s="68"/>
      <c r="P199" s="68"/>
      <c r="Q199" s="68"/>
      <c r="R199" s="68"/>
      <c r="S199" s="68"/>
      <c r="T199" s="68"/>
      <c r="U199" s="68"/>
      <c r="V199" s="68"/>
      <c r="W199" s="31">
        <f t="shared" si="21"/>
        <v>0</v>
      </c>
      <c r="Z199" s="98"/>
    </row>
    <row r="200" spans="1:28" ht="29.25" customHeight="1" thickBot="1" x14ac:dyDescent="0.3">
      <c r="A200" s="64">
        <v>5</v>
      </c>
      <c r="B200" s="32" t="s">
        <v>43</v>
      </c>
      <c r="C200" s="32" t="s">
        <v>250</v>
      </c>
      <c r="D200" s="33" t="s">
        <v>590</v>
      </c>
      <c r="E200" s="34">
        <v>6000000</v>
      </c>
      <c r="F200" s="35" t="s">
        <v>251</v>
      </c>
      <c r="G200" s="36" t="s">
        <v>247</v>
      </c>
      <c r="H200" s="35" t="s">
        <v>47</v>
      </c>
      <c r="I200" s="50">
        <v>8854176</v>
      </c>
      <c r="J200" s="73"/>
      <c r="K200" s="71"/>
      <c r="L200" s="68"/>
      <c r="M200" s="68">
        <f>I200</f>
        <v>8854176</v>
      </c>
      <c r="N200" s="68"/>
      <c r="O200" s="68"/>
      <c r="P200" s="68"/>
      <c r="Q200" s="68"/>
      <c r="R200" s="68"/>
      <c r="S200" s="68"/>
      <c r="T200" s="68"/>
      <c r="U200" s="68"/>
      <c r="V200" s="68"/>
      <c r="W200" s="31">
        <f t="shared" si="21"/>
        <v>8854176</v>
      </c>
      <c r="Y200" t="s">
        <v>252</v>
      </c>
      <c r="Z200" s="42"/>
    </row>
    <row r="201" spans="1:28" ht="29.25" customHeight="1" thickBot="1" x14ac:dyDescent="0.3">
      <c r="A201" s="64">
        <v>6</v>
      </c>
      <c r="B201" s="32" t="s">
        <v>43</v>
      </c>
      <c r="C201" s="32" t="s">
        <v>250</v>
      </c>
      <c r="D201" s="33" t="s">
        <v>590</v>
      </c>
      <c r="E201" s="34">
        <v>6010000</v>
      </c>
      <c r="F201" s="35" t="s">
        <v>251</v>
      </c>
      <c r="G201" s="36" t="s">
        <v>247</v>
      </c>
      <c r="H201" s="35" t="s">
        <v>48</v>
      </c>
      <c r="I201" s="50">
        <v>1478647</v>
      </c>
      <c r="J201" s="73"/>
      <c r="K201" s="71"/>
      <c r="L201" s="68"/>
      <c r="M201" s="68">
        <f>I201</f>
        <v>1478647</v>
      </c>
      <c r="N201" s="68"/>
      <c r="O201" s="68"/>
      <c r="P201" s="68"/>
      <c r="Q201" s="68"/>
      <c r="R201" s="68"/>
      <c r="S201" s="68"/>
      <c r="T201" s="68"/>
      <c r="U201" s="68"/>
      <c r="V201" s="68"/>
      <c r="W201" s="31">
        <f t="shared" si="21"/>
        <v>1478647</v>
      </c>
      <c r="Y201" t="s">
        <v>253</v>
      </c>
      <c r="Z201" s="42"/>
    </row>
    <row r="202" spans="1:28" ht="29.25" customHeight="1" thickBot="1" x14ac:dyDescent="0.3">
      <c r="A202" s="64">
        <v>7</v>
      </c>
      <c r="B202" s="32" t="s">
        <v>43</v>
      </c>
      <c r="C202" s="32" t="s">
        <v>254</v>
      </c>
      <c r="D202" s="33" t="s">
        <v>590</v>
      </c>
      <c r="E202" s="34">
        <v>6000000</v>
      </c>
      <c r="F202" s="35" t="s">
        <v>255</v>
      </c>
      <c r="G202" s="36" t="s">
        <v>247</v>
      </c>
      <c r="H202" s="35" t="s">
        <v>47</v>
      </c>
      <c r="I202" s="50">
        <v>11485664</v>
      </c>
      <c r="J202" s="121"/>
      <c r="K202" s="71"/>
      <c r="L202" s="68"/>
      <c r="M202" s="68"/>
      <c r="N202" s="68"/>
      <c r="O202" s="68"/>
      <c r="P202" s="68"/>
      <c r="Q202" s="122">
        <f>I202</f>
        <v>11485664</v>
      </c>
      <c r="R202" s="68"/>
      <c r="S202" s="68"/>
      <c r="T202" s="68"/>
      <c r="U202" s="68"/>
      <c r="V202" s="68"/>
      <c r="W202" s="31">
        <f t="shared" si="21"/>
        <v>11485664</v>
      </c>
      <c r="Z202" s="43"/>
    </row>
    <row r="203" spans="1:28" ht="29.25" hidden="1" customHeight="1" thickBot="1" x14ac:dyDescent="0.3">
      <c r="A203" s="64">
        <v>8</v>
      </c>
      <c r="B203" s="32" t="s">
        <v>43</v>
      </c>
      <c r="C203" s="32" t="s">
        <v>254</v>
      </c>
      <c r="D203" s="33" t="s">
        <v>591</v>
      </c>
      <c r="E203" s="34">
        <v>6000000</v>
      </c>
      <c r="F203" s="35" t="s">
        <v>255</v>
      </c>
      <c r="G203" s="36" t="s">
        <v>247</v>
      </c>
      <c r="H203" s="35" t="s">
        <v>47</v>
      </c>
      <c r="I203" s="50"/>
      <c r="J203" s="121"/>
      <c r="K203" s="71"/>
      <c r="L203" s="68"/>
      <c r="M203" s="68"/>
      <c r="N203" s="68"/>
      <c r="O203" s="68"/>
      <c r="P203" s="68"/>
      <c r="Q203" s="122">
        <f>I203</f>
        <v>0</v>
      </c>
      <c r="R203" s="68"/>
      <c r="S203" s="68"/>
      <c r="T203" s="68"/>
      <c r="U203" s="68"/>
      <c r="V203" s="68"/>
      <c r="W203" s="31">
        <f t="shared" si="21"/>
        <v>0</v>
      </c>
      <c r="Z203" s="43"/>
    </row>
    <row r="204" spans="1:28" ht="29.25" customHeight="1" thickBot="1" x14ac:dyDescent="0.3">
      <c r="A204" s="64">
        <v>9</v>
      </c>
      <c r="B204" s="32" t="s">
        <v>43</v>
      </c>
      <c r="C204" s="32" t="s">
        <v>254</v>
      </c>
      <c r="D204" s="33" t="s">
        <v>590</v>
      </c>
      <c r="E204" s="34">
        <v>6010000</v>
      </c>
      <c r="F204" s="35" t="s">
        <v>255</v>
      </c>
      <c r="G204" s="36" t="s">
        <v>247</v>
      </c>
      <c r="H204" s="35" t="s">
        <v>48</v>
      </c>
      <c r="I204" s="50">
        <v>1918106</v>
      </c>
      <c r="J204" s="73"/>
      <c r="K204" s="71"/>
      <c r="L204" s="68"/>
      <c r="M204" s="68"/>
      <c r="N204" s="68"/>
      <c r="O204" s="68"/>
      <c r="P204" s="68"/>
      <c r="Q204" s="122">
        <f>I204</f>
        <v>1918106</v>
      </c>
      <c r="R204" s="73"/>
      <c r="S204" s="68"/>
      <c r="T204" s="68"/>
      <c r="U204" s="68"/>
      <c r="V204" s="68"/>
      <c r="W204" s="31">
        <f t="shared" si="21"/>
        <v>1918106</v>
      </c>
    </row>
    <row r="205" spans="1:28" ht="29.25" hidden="1" customHeight="1" thickBot="1" x14ac:dyDescent="0.3">
      <c r="A205" s="64">
        <v>10</v>
      </c>
      <c r="B205" s="32" t="s">
        <v>43</v>
      </c>
      <c r="C205" s="32" t="s">
        <v>254</v>
      </c>
      <c r="D205" s="33" t="s">
        <v>591</v>
      </c>
      <c r="E205" s="34">
        <v>6010000</v>
      </c>
      <c r="F205" s="35" t="s">
        <v>255</v>
      </c>
      <c r="G205" s="36" t="s">
        <v>247</v>
      </c>
      <c r="H205" s="35" t="s">
        <v>48</v>
      </c>
      <c r="I205" s="50"/>
      <c r="J205" s="73"/>
      <c r="K205" s="71"/>
      <c r="L205" s="68"/>
      <c r="M205" s="68"/>
      <c r="N205" s="68"/>
      <c r="O205" s="68"/>
      <c r="P205" s="68"/>
      <c r="Q205" s="122">
        <f>I205</f>
        <v>0</v>
      </c>
      <c r="R205" s="68"/>
      <c r="S205" s="68"/>
      <c r="T205" s="68"/>
      <c r="U205" s="68"/>
      <c r="V205" s="68"/>
      <c r="W205" s="31">
        <f t="shared" si="21"/>
        <v>0</v>
      </c>
    </row>
    <row r="206" spans="1:28" ht="46.5" customHeight="1" thickBot="1" x14ac:dyDescent="0.3">
      <c r="A206" s="64">
        <v>11</v>
      </c>
      <c r="B206" s="24" t="s">
        <v>43</v>
      </c>
      <c r="C206" s="24" t="s">
        <v>256</v>
      </c>
      <c r="D206" s="25" t="s">
        <v>590</v>
      </c>
      <c r="E206" s="26">
        <v>6000000</v>
      </c>
      <c r="F206" s="27" t="s">
        <v>257</v>
      </c>
      <c r="G206" s="28" t="s">
        <v>247</v>
      </c>
      <c r="H206" s="27" t="s">
        <v>47</v>
      </c>
      <c r="I206" s="50">
        <v>20705560</v>
      </c>
      <c r="J206" s="73"/>
      <c r="K206" s="71"/>
      <c r="L206" s="68"/>
      <c r="M206" s="68"/>
      <c r="N206" s="68"/>
      <c r="O206" s="68"/>
      <c r="P206" s="68"/>
      <c r="Q206" s="68"/>
      <c r="R206" s="68"/>
      <c r="S206" s="68">
        <f>I206</f>
        <v>20705560</v>
      </c>
      <c r="T206" s="68"/>
      <c r="U206" s="68"/>
      <c r="V206" s="68"/>
      <c r="W206" s="31">
        <f t="shared" si="21"/>
        <v>20705560</v>
      </c>
    </row>
    <row r="207" spans="1:28" ht="47.25" customHeight="1" thickBot="1" x14ac:dyDescent="0.3">
      <c r="A207" s="64">
        <v>12</v>
      </c>
      <c r="B207" s="32" t="s">
        <v>43</v>
      </c>
      <c r="C207" s="32" t="s">
        <v>256</v>
      </c>
      <c r="D207" s="33" t="s">
        <v>590</v>
      </c>
      <c r="E207" s="34">
        <v>6010000</v>
      </c>
      <c r="F207" s="35" t="s">
        <v>257</v>
      </c>
      <c r="G207" s="36" t="s">
        <v>247</v>
      </c>
      <c r="H207" s="35" t="s">
        <v>48</v>
      </c>
      <c r="I207" s="50">
        <v>3457829</v>
      </c>
      <c r="J207" s="73"/>
      <c r="K207" s="73"/>
      <c r="L207" s="73"/>
      <c r="M207" s="73"/>
      <c r="N207" s="73"/>
      <c r="O207" s="73"/>
      <c r="P207" s="73"/>
      <c r="Q207" s="73"/>
      <c r="R207" s="73"/>
      <c r="S207" s="68">
        <f>I207</f>
        <v>3457829</v>
      </c>
      <c r="T207" s="73"/>
      <c r="U207" s="73"/>
      <c r="V207" s="73"/>
      <c r="W207" s="31">
        <f t="shared" si="21"/>
        <v>3457829</v>
      </c>
    </row>
    <row r="208" spans="1:28" ht="29.25" customHeight="1" thickBot="1" x14ac:dyDescent="0.3">
      <c r="A208" s="64">
        <v>13</v>
      </c>
      <c r="B208" s="24" t="s">
        <v>43</v>
      </c>
      <c r="C208" s="24" t="s">
        <v>258</v>
      </c>
      <c r="D208" s="25" t="s">
        <v>590</v>
      </c>
      <c r="E208" s="26">
        <v>6000000</v>
      </c>
      <c r="F208" s="27" t="s">
        <v>259</v>
      </c>
      <c r="G208" s="28" t="s">
        <v>46</v>
      </c>
      <c r="H208" s="123" t="s">
        <v>47</v>
      </c>
      <c r="I208" s="29">
        <v>1016000</v>
      </c>
      <c r="J208" s="68"/>
      <c r="K208" s="71"/>
      <c r="L208" s="68"/>
      <c r="M208" s="68"/>
      <c r="N208" s="68"/>
      <c r="O208" s="68"/>
      <c r="P208" s="68"/>
      <c r="Q208" s="68"/>
      <c r="R208" s="68"/>
      <c r="S208" s="68"/>
      <c r="T208" s="68">
        <f>I208</f>
        <v>1016000</v>
      </c>
      <c r="U208" s="68"/>
      <c r="V208" s="68"/>
      <c r="W208" s="31">
        <f t="shared" si="21"/>
        <v>1016000</v>
      </c>
    </row>
    <row r="209" spans="1:23" ht="36.75" customHeight="1" thickBot="1" x14ac:dyDescent="0.3">
      <c r="A209" s="64">
        <v>14</v>
      </c>
      <c r="B209" s="32" t="s">
        <v>43</v>
      </c>
      <c r="C209" s="32" t="s">
        <v>258</v>
      </c>
      <c r="D209" s="33" t="s">
        <v>590</v>
      </c>
      <c r="E209" s="34">
        <v>6010000</v>
      </c>
      <c r="F209" s="35" t="s">
        <v>259</v>
      </c>
      <c r="G209" s="36" t="s">
        <v>46</v>
      </c>
      <c r="H209" s="45" t="s">
        <v>48</v>
      </c>
      <c r="I209" s="41">
        <v>170000</v>
      </c>
      <c r="J209" s="73"/>
      <c r="K209" s="73"/>
      <c r="L209" s="73"/>
      <c r="M209" s="73"/>
      <c r="N209" s="73"/>
      <c r="O209" s="73"/>
      <c r="P209" s="73"/>
      <c r="Q209" s="73"/>
      <c r="R209" s="73"/>
      <c r="S209" s="73"/>
      <c r="T209" s="68">
        <f>I209</f>
        <v>170000</v>
      </c>
      <c r="U209" s="73"/>
      <c r="V209" s="73"/>
      <c r="W209" s="31">
        <f t="shared" si="21"/>
        <v>170000</v>
      </c>
    </row>
    <row r="210" spans="1:23" ht="29.25" customHeight="1" thickBot="1" x14ac:dyDescent="0.3">
      <c r="A210" s="64">
        <v>15</v>
      </c>
      <c r="B210" s="24" t="s">
        <v>43</v>
      </c>
      <c r="C210" s="24" t="s">
        <v>245</v>
      </c>
      <c r="D210" s="25" t="s">
        <v>590</v>
      </c>
      <c r="E210" s="26">
        <v>6000000</v>
      </c>
      <c r="F210" s="27" t="s">
        <v>260</v>
      </c>
      <c r="G210" s="28" t="s">
        <v>46</v>
      </c>
      <c r="H210" s="123" t="s">
        <v>47</v>
      </c>
      <c r="I210" s="29">
        <v>1033000</v>
      </c>
      <c r="J210" s="68"/>
      <c r="K210" s="71">
        <f>I210</f>
        <v>1033000</v>
      </c>
      <c r="L210" s="68"/>
      <c r="M210" s="68"/>
      <c r="N210" s="68"/>
      <c r="O210" s="68"/>
      <c r="P210" s="68"/>
      <c r="Q210" s="68"/>
      <c r="R210" s="68"/>
      <c r="S210" s="68"/>
      <c r="T210" s="68"/>
      <c r="U210" s="68"/>
      <c r="V210" s="68"/>
      <c r="W210" s="31">
        <f t="shared" si="21"/>
        <v>1033000</v>
      </c>
    </row>
    <row r="211" spans="1:23" ht="36.75" customHeight="1" thickBot="1" x14ac:dyDescent="0.3">
      <c r="A211" s="64">
        <v>16</v>
      </c>
      <c r="B211" s="32" t="s">
        <v>43</v>
      </c>
      <c r="C211" s="32" t="s">
        <v>245</v>
      </c>
      <c r="D211" s="33" t="s">
        <v>590</v>
      </c>
      <c r="E211" s="34">
        <v>6010000</v>
      </c>
      <c r="F211" s="27" t="s">
        <v>260</v>
      </c>
      <c r="G211" s="36" t="s">
        <v>46</v>
      </c>
      <c r="H211" s="45" t="s">
        <v>48</v>
      </c>
      <c r="I211" s="41">
        <v>173000</v>
      </c>
      <c r="J211" s="73"/>
      <c r="K211" s="71">
        <f>I211</f>
        <v>173000</v>
      </c>
      <c r="L211" s="73"/>
      <c r="M211" s="73"/>
      <c r="N211" s="73"/>
      <c r="O211" s="73"/>
      <c r="P211" s="73"/>
      <c r="Q211" s="73"/>
      <c r="R211" s="73"/>
      <c r="S211" s="73"/>
      <c r="T211" s="73"/>
      <c r="U211" s="73"/>
      <c r="V211" s="73"/>
      <c r="W211" s="31">
        <f t="shared" si="21"/>
        <v>173000</v>
      </c>
    </row>
    <row r="212" spans="1:23" ht="36.75" customHeight="1" thickBot="1" x14ac:dyDescent="0.3">
      <c r="A212" s="64">
        <v>17</v>
      </c>
      <c r="B212" s="32" t="s">
        <v>43</v>
      </c>
      <c r="C212" s="32" t="s">
        <v>245</v>
      </c>
      <c r="D212" s="32" t="s">
        <v>590</v>
      </c>
      <c r="E212" s="34">
        <v>6020000</v>
      </c>
      <c r="F212" s="35" t="s">
        <v>246</v>
      </c>
      <c r="G212" s="36" t="s">
        <v>46</v>
      </c>
      <c r="H212" s="35" t="s">
        <v>261</v>
      </c>
      <c r="I212" s="50">
        <v>5500000</v>
      </c>
      <c r="J212" s="73"/>
      <c r="K212" s="71">
        <f>I212</f>
        <v>5500000</v>
      </c>
      <c r="L212" s="73"/>
      <c r="M212" s="73"/>
      <c r="N212" s="73"/>
      <c r="O212" s="73"/>
      <c r="P212" s="73"/>
      <c r="Q212" s="73"/>
      <c r="R212" s="73"/>
      <c r="S212" s="73"/>
      <c r="T212" s="73"/>
      <c r="U212" s="73"/>
      <c r="V212" s="73"/>
      <c r="W212" s="31">
        <f t="shared" si="21"/>
        <v>5500000</v>
      </c>
    </row>
    <row r="213" spans="1:23" ht="36.75" hidden="1" customHeight="1" thickBot="1" x14ac:dyDescent="0.3">
      <c r="A213" s="64">
        <v>18</v>
      </c>
      <c r="B213" s="32" t="s">
        <v>43</v>
      </c>
      <c r="C213" s="32" t="s">
        <v>245</v>
      </c>
      <c r="D213" s="32" t="s">
        <v>591</v>
      </c>
      <c r="E213" s="34">
        <v>6020000</v>
      </c>
      <c r="F213" s="35" t="s">
        <v>246</v>
      </c>
      <c r="G213" s="36" t="s">
        <v>46</v>
      </c>
      <c r="H213" s="35" t="s">
        <v>261</v>
      </c>
      <c r="I213" s="50"/>
      <c r="J213" s="73"/>
      <c r="K213" s="71">
        <f>I213</f>
        <v>0</v>
      </c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31">
        <f t="shared" si="21"/>
        <v>0</v>
      </c>
    </row>
    <row r="214" spans="1:23" ht="36.75" customHeight="1" thickBot="1" x14ac:dyDescent="0.3">
      <c r="A214" s="64">
        <v>19</v>
      </c>
      <c r="B214" s="32" t="s">
        <v>43</v>
      </c>
      <c r="C214" s="32" t="s">
        <v>245</v>
      </c>
      <c r="D214" s="33" t="s">
        <v>591</v>
      </c>
      <c r="E214" s="124">
        <v>6020000</v>
      </c>
      <c r="F214" s="35" t="s">
        <v>262</v>
      </c>
      <c r="G214" s="36" t="s">
        <v>247</v>
      </c>
      <c r="H214" s="125" t="s">
        <v>263</v>
      </c>
      <c r="I214" s="126">
        <v>120000</v>
      </c>
      <c r="J214" s="73">
        <f>I214</f>
        <v>120000</v>
      </c>
      <c r="K214" s="71"/>
      <c r="L214" s="73"/>
      <c r="M214" s="73"/>
      <c r="N214" s="73"/>
      <c r="O214" s="73"/>
      <c r="P214" s="73"/>
      <c r="Q214" s="73"/>
      <c r="R214" s="73"/>
      <c r="S214" s="73"/>
      <c r="T214" s="73"/>
      <c r="U214" s="73"/>
      <c r="V214" s="73"/>
      <c r="W214" s="31">
        <f t="shared" si="21"/>
        <v>120000</v>
      </c>
    </row>
    <row r="215" spans="1:23" ht="36.75" customHeight="1" thickBot="1" x14ac:dyDescent="0.3">
      <c r="A215" s="64">
        <v>20</v>
      </c>
      <c r="B215" s="32" t="s">
        <v>43</v>
      </c>
      <c r="C215" s="32" t="s">
        <v>245</v>
      </c>
      <c r="D215" s="32" t="s">
        <v>591</v>
      </c>
      <c r="E215" s="34">
        <v>6020000</v>
      </c>
      <c r="F215" s="35" t="s">
        <v>246</v>
      </c>
      <c r="G215" s="36" t="s">
        <v>247</v>
      </c>
      <c r="H215" s="125" t="s">
        <v>264</v>
      </c>
      <c r="I215" s="126">
        <v>500000</v>
      </c>
      <c r="J215" s="73">
        <f>I215</f>
        <v>500000</v>
      </c>
      <c r="K215" s="71"/>
      <c r="L215" s="73"/>
      <c r="M215" s="73"/>
      <c r="N215" s="73"/>
      <c r="O215" s="73"/>
      <c r="P215" s="73"/>
      <c r="Q215" s="73"/>
      <c r="R215" s="73"/>
      <c r="S215" s="73"/>
      <c r="T215" s="73"/>
      <c r="U215" s="73"/>
      <c r="V215" s="73"/>
      <c r="W215" s="31">
        <f t="shared" si="21"/>
        <v>500000</v>
      </c>
    </row>
    <row r="216" spans="1:23" ht="29.25" customHeight="1" thickBot="1" x14ac:dyDescent="0.3">
      <c r="A216" s="64">
        <v>21</v>
      </c>
      <c r="B216" s="32" t="s">
        <v>43</v>
      </c>
      <c r="C216" s="32" t="s">
        <v>245</v>
      </c>
      <c r="D216" s="33" t="s">
        <v>591</v>
      </c>
      <c r="E216" s="124">
        <v>6020000</v>
      </c>
      <c r="F216" s="35" t="s">
        <v>262</v>
      </c>
      <c r="G216" s="36" t="s">
        <v>247</v>
      </c>
      <c r="H216" s="125" t="s">
        <v>265</v>
      </c>
      <c r="I216" s="127">
        <v>150000</v>
      </c>
      <c r="J216" s="73">
        <f>I216</f>
        <v>150000</v>
      </c>
      <c r="K216" s="73"/>
      <c r="L216" s="73"/>
      <c r="M216" s="73"/>
      <c r="N216" s="73"/>
      <c r="O216" s="73"/>
      <c r="P216" s="73"/>
      <c r="Q216" s="73"/>
      <c r="R216" s="73"/>
      <c r="S216" s="73"/>
      <c r="T216" s="73"/>
      <c r="U216" s="73"/>
      <c r="V216" s="73"/>
      <c r="W216" s="31">
        <f t="shared" si="21"/>
        <v>150000</v>
      </c>
    </row>
    <row r="217" spans="1:23" ht="29.25" customHeight="1" thickBot="1" x14ac:dyDescent="0.3">
      <c r="A217" s="64">
        <v>22</v>
      </c>
      <c r="B217" s="32" t="s">
        <v>43</v>
      </c>
      <c r="C217" s="32" t="s">
        <v>245</v>
      </c>
      <c r="D217" s="33" t="s">
        <v>591</v>
      </c>
      <c r="E217" s="124">
        <v>6020000</v>
      </c>
      <c r="F217" s="35" t="s">
        <v>262</v>
      </c>
      <c r="G217" s="36" t="s">
        <v>247</v>
      </c>
      <c r="H217" s="125" t="s">
        <v>266</v>
      </c>
      <c r="I217" s="127">
        <v>120000</v>
      </c>
      <c r="J217" s="73">
        <f>I217</f>
        <v>120000</v>
      </c>
      <c r="K217" s="73"/>
      <c r="L217" s="73"/>
      <c r="M217" s="73"/>
      <c r="N217" s="73"/>
      <c r="O217" s="73"/>
      <c r="P217" s="73"/>
      <c r="Q217" s="73"/>
      <c r="R217" s="73"/>
      <c r="S217" s="73"/>
      <c r="T217" s="73"/>
      <c r="U217" s="73"/>
      <c r="V217" s="73"/>
      <c r="W217" s="31">
        <f t="shared" si="21"/>
        <v>120000</v>
      </c>
    </row>
    <row r="218" spans="1:23" ht="29.25" customHeight="1" thickBot="1" x14ac:dyDescent="0.3">
      <c r="A218" s="64">
        <v>23</v>
      </c>
      <c r="B218" s="32" t="s">
        <v>43</v>
      </c>
      <c r="C218" s="32" t="s">
        <v>245</v>
      </c>
      <c r="D218" s="33" t="s">
        <v>591</v>
      </c>
      <c r="E218" s="124">
        <v>6020000</v>
      </c>
      <c r="F218" s="35" t="s">
        <v>262</v>
      </c>
      <c r="G218" s="36" t="s">
        <v>247</v>
      </c>
      <c r="H218" s="125" t="s">
        <v>267</v>
      </c>
      <c r="I218" s="304">
        <v>244500</v>
      </c>
      <c r="J218" s="73"/>
      <c r="K218" s="73"/>
      <c r="L218" s="73"/>
      <c r="M218" s="73"/>
      <c r="N218" s="73">
        <f t="shared" ref="N218:N223" si="22">I218</f>
        <v>244500</v>
      </c>
      <c r="O218" s="73"/>
      <c r="P218" s="73"/>
      <c r="Q218" s="73"/>
      <c r="R218" s="73"/>
      <c r="S218" s="73"/>
      <c r="T218" s="73"/>
      <c r="U218" s="73"/>
      <c r="V218" s="73"/>
      <c r="W218" s="31">
        <f t="shared" si="21"/>
        <v>244500</v>
      </c>
    </row>
    <row r="219" spans="1:23" ht="29.25" customHeight="1" thickBot="1" x14ac:dyDescent="0.3">
      <c r="A219" s="64">
        <v>24</v>
      </c>
      <c r="B219" s="32" t="s">
        <v>43</v>
      </c>
      <c r="C219" s="32" t="s">
        <v>245</v>
      </c>
      <c r="D219" s="33" t="s">
        <v>591</v>
      </c>
      <c r="E219" s="124">
        <v>6020000</v>
      </c>
      <c r="F219" s="35" t="s">
        <v>262</v>
      </c>
      <c r="G219" s="36" t="s">
        <v>247</v>
      </c>
      <c r="H219" s="128" t="s">
        <v>268</v>
      </c>
      <c r="I219" s="304">
        <v>1200000</v>
      </c>
      <c r="J219" s="73"/>
      <c r="K219" s="73"/>
      <c r="L219" s="73"/>
      <c r="M219" s="73"/>
      <c r="N219" s="73">
        <f t="shared" si="22"/>
        <v>1200000</v>
      </c>
      <c r="O219" s="73"/>
      <c r="P219" s="73"/>
      <c r="Q219" s="73"/>
      <c r="R219" s="73"/>
      <c r="S219" s="73"/>
      <c r="T219" s="73"/>
      <c r="U219" s="73"/>
      <c r="V219" s="73"/>
      <c r="W219" s="31">
        <f t="shared" si="21"/>
        <v>1200000</v>
      </c>
    </row>
    <row r="220" spans="1:23" ht="29.25" customHeight="1" thickBot="1" x14ac:dyDescent="0.3">
      <c r="A220" s="64">
        <v>25</v>
      </c>
      <c r="B220" s="32" t="s">
        <v>43</v>
      </c>
      <c r="C220" s="32" t="s">
        <v>245</v>
      </c>
      <c r="D220" s="33" t="s">
        <v>591</v>
      </c>
      <c r="E220" s="124">
        <v>6020000</v>
      </c>
      <c r="F220" s="35" t="s">
        <v>262</v>
      </c>
      <c r="G220" s="36" t="s">
        <v>247</v>
      </c>
      <c r="H220" s="125" t="s">
        <v>269</v>
      </c>
      <c r="I220" s="304">
        <v>968000</v>
      </c>
      <c r="J220" s="73"/>
      <c r="K220" s="73"/>
      <c r="L220" s="73"/>
      <c r="M220" s="73"/>
      <c r="N220" s="73">
        <f t="shared" si="22"/>
        <v>968000</v>
      </c>
      <c r="O220" s="73"/>
      <c r="P220" s="73"/>
      <c r="Q220" s="73"/>
      <c r="R220" s="73"/>
      <c r="S220" s="73"/>
      <c r="T220" s="73"/>
      <c r="U220" s="73"/>
      <c r="V220" s="73"/>
      <c r="W220" s="31">
        <f t="shared" si="21"/>
        <v>968000</v>
      </c>
    </row>
    <row r="221" spans="1:23" ht="29.25" customHeight="1" thickBot="1" x14ac:dyDescent="0.3">
      <c r="A221" s="64">
        <v>26</v>
      </c>
      <c r="B221" s="32" t="s">
        <v>43</v>
      </c>
      <c r="C221" s="32" t="s">
        <v>245</v>
      </c>
      <c r="D221" s="33" t="s">
        <v>591</v>
      </c>
      <c r="E221" s="124">
        <v>6020000</v>
      </c>
      <c r="F221" s="35" t="s">
        <v>262</v>
      </c>
      <c r="G221" s="36" t="s">
        <v>247</v>
      </c>
      <c r="H221" s="125" t="s">
        <v>270</v>
      </c>
      <c r="I221" s="304">
        <v>1200000</v>
      </c>
      <c r="J221" s="73"/>
      <c r="K221" s="73"/>
      <c r="L221" s="73"/>
      <c r="M221" s="73"/>
      <c r="N221" s="73">
        <f t="shared" si="22"/>
        <v>1200000</v>
      </c>
      <c r="O221" s="73"/>
      <c r="P221" s="73"/>
      <c r="Q221" s="73"/>
      <c r="R221" s="73"/>
      <c r="S221" s="73"/>
      <c r="T221" s="73"/>
      <c r="U221" s="73"/>
      <c r="V221" s="73"/>
      <c r="W221" s="31">
        <f t="shared" si="21"/>
        <v>1200000</v>
      </c>
    </row>
    <row r="222" spans="1:23" ht="38.25" customHeight="1" thickBot="1" x14ac:dyDescent="0.3">
      <c r="A222" s="64">
        <v>27</v>
      </c>
      <c r="B222" s="32" t="s">
        <v>43</v>
      </c>
      <c r="C222" s="32" t="s">
        <v>245</v>
      </c>
      <c r="D222" s="33" t="s">
        <v>591</v>
      </c>
      <c r="E222" s="124">
        <v>6020000</v>
      </c>
      <c r="F222" s="35" t="s">
        <v>262</v>
      </c>
      <c r="G222" s="36" t="s">
        <v>247</v>
      </c>
      <c r="H222" s="125" t="s">
        <v>271</v>
      </c>
      <c r="I222" s="304">
        <v>2200000</v>
      </c>
      <c r="J222" s="73"/>
      <c r="K222" s="73"/>
      <c r="L222" s="73"/>
      <c r="M222" s="73"/>
      <c r="N222" s="73">
        <f t="shared" si="22"/>
        <v>2200000</v>
      </c>
      <c r="O222" s="73"/>
      <c r="P222" s="73"/>
      <c r="Q222" s="73"/>
      <c r="R222" s="73"/>
      <c r="S222" s="73"/>
      <c r="T222" s="73"/>
      <c r="U222" s="73"/>
      <c r="V222" s="73"/>
      <c r="W222" s="31">
        <f t="shared" si="21"/>
        <v>2200000</v>
      </c>
    </row>
    <row r="223" spans="1:23" ht="38.25" hidden="1" customHeight="1" thickBot="1" x14ac:dyDescent="0.3">
      <c r="A223" s="64">
        <v>28</v>
      </c>
      <c r="B223" s="32" t="s">
        <v>43</v>
      </c>
      <c r="C223" s="32" t="s">
        <v>245</v>
      </c>
      <c r="D223" s="33" t="s">
        <v>590</v>
      </c>
      <c r="E223" s="124">
        <v>6020000</v>
      </c>
      <c r="F223" s="35" t="s">
        <v>262</v>
      </c>
      <c r="G223" s="36" t="s">
        <v>247</v>
      </c>
      <c r="H223" s="125" t="s">
        <v>271</v>
      </c>
      <c r="I223" s="127"/>
      <c r="J223" s="73"/>
      <c r="K223" s="73"/>
      <c r="L223" s="73"/>
      <c r="M223" s="73"/>
      <c r="N223" s="73">
        <f t="shared" si="22"/>
        <v>0</v>
      </c>
      <c r="O223" s="73"/>
      <c r="P223" s="73"/>
      <c r="Q223" s="73"/>
      <c r="R223" s="73"/>
      <c r="S223" s="73"/>
      <c r="T223" s="73"/>
      <c r="U223" s="73"/>
      <c r="V223" s="73"/>
      <c r="W223" s="31">
        <f t="shared" si="21"/>
        <v>0</v>
      </c>
    </row>
    <row r="224" spans="1:23" ht="29.25" customHeight="1" thickBot="1" x14ac:dyDescent="0.3">
      <c r="A224" s="64">
        <v>29</v>
      </c>
      <c r="B224" s="32" t="s">
        <v>43</v>
      </c>
      <c r="C224" s="32" t="s">
        <v>245</v>
      </c>
      <c r="D224" s="33" t="s">
        <v>591</v>
      </c>
      <c r="E224" s="124">
        <v>6020000</v>
      </c>
      <c r="F224" s="35" t="s">
        <v>262</v>
      </c>
      <c r="G224" s="36" t="s">
        <v>247</v>
      </c>
      <c r="H224" s="129" t="s">
        <v>272</v>
      </c>
      <c r="I224" s="127">
        <v>50000</v>
      </c>
      <c r="J224" s="73">
        <f>I224</f>
        <v>50000</v>
      </c>
      <c r="K224" s="73"/>
      <c r="L224" s="73"/>
      <c r="M224" s="73"/>
      <c r="N224" s="73"/>
      <c r="O224" s="73"/>
      <c r="P224" s="73"/>
      <c r="Q224" s="73"/>
      <c r="R224" s="73"/>
      <c r="S224" s="73"/>
      <c r="T224" s="73"/>
      <c r="U224" s="73"/>
      <c r="V224" s="73"/>
      <c r="W224" s="31">
        <f t="shared" si="21"/>
        <v>50000</v>
      </c>
    </row>
    <row r="225" spans="1:23" ht="29.25" customHeight="1" thickBot="1" x14ac:dyDescent="0.3">
      <c r="A225" s="64">
        <v>30</v>
      </c>
      <c r="B225" s="32" t="s">
        <v>43</v>
      </c>
      <c r="C225" s="32" t="s">
        <v>245</v>
      </c>
      <c r="D225" s="33" t="s">
        <v>591</v>
      </c>
      <c r="E225" s="124">
        <v>6020000</v>
      </c>
      <c r="F225" s="35" t="s">
        <v>262</v>
      </c>
      <c r="G225" s="36" t="s">
        <v>247</v>
      </c>
      <c r="H225" s="129" t="s">
        <v>273</v>
      </c>
      <c r="I225" s="127">
        <v>2200000</v>
      </c>
      <c r="J225" s="73"/>
      <c r="K225" s="73"/>
      <c r="L225" s="73"/>
      <c r="M225" s="73"/>
      <c r="N225" s="73">
        <f>I225</f>
        <v>2200000</v>
      </c>
      <c r="O225" s="73"/>
      <c r="P225" s="73"/>
      <c r="Q225" s="73"/>
      <c r="R225" s="73"/>
      <c r="S225" s="73"/>
      <c r="T225" s="73"/>
      <c r="U225" s="73"/>
      <c r="V225" s="73"/>
      <c r="W225" s="31">
        <f t="shared" si="21"/>
        <v>2200000</v>
      </c>
    </row>
    <row r="226" spans="1:23" ht="37.5" customHeight="1" thickBot="1" x14ac:dyDescent="0.3">
      <c r="A226" s="64">
        <v>31</v>
      </c>
      <c r="B226" s="32" t="s">
        <v>43</v>
      </c>
      <c r="C226" s="32" t="s">
        <v>245</v>
      </c>
      <c r="D226" s="33" t="s">
        <v>591</v>
      </c>
      <c r="E226" s="124">
        <v>6020000</v>
      </c>
      <c r="F226" s="35" t="s">
        <v>262</v>
      </c>
      <c r="G226" s="36" t="s">
        <v>247</v>
      </c>
      <c r="H226" s="129" t="s">
        <v>274</v>
      </c>
      <c r="I226" s="127">
        <v>540000</v>
      </c>
      <c r="J226" s="73"/>
      <c r="K226" s="73"/>
      <c r="L226" s="73"/>
      <c r="M226" s="73"/>
      <c r="N226" s="73">
        <f>I226</f>
        <v>540000</v>
      </c>
      <c r="O226" s="73"/>
      <c r="P226" s="73"/>
      <c r="Q226" s="73"/>
      <c r="R226" s="73"/>
      <c r="S226" s="73"/>
      <c r="T226" s="73"/>
      <c r="U226" s="73"/>
      <c r="V226" s="73"/>
      <c r="W226" s="31">
        <f t="shared" si="21"/>
        <v>540000</v>
      </c>
    </row>
    <row r="227" spans="1:23" ht="29.25" customHeight="1" thickBot="1" x14ac:dyDescent="0.3">
      <c r="A227" s="64">
        <v>32</v>
      </c>
      <c r="B227" s="32" t="s">
        <v>43</v>
      </c>
      <c r="C227" s="32" t="s">
        <v>245</v>
      </c>
      <c r="D227" s="33" t="s">
        <v>591</v>
      </c>
      <c r="E227" s="124">
        <v>6020000</v>
      </c>
      <c r="F227" s="74" t="s">
        <v>262</v>
      </c>
      <c r="G227" s="36" t="s">
        <v>247</v>
      </c>
      <c r="H227" s="129" t="s">
        <v>275</v>
      </c>
      <c r="I227" s="127">
        <v>120000</v>
      </c>
      <c r="J227" s="73">
        <f>I227</f>
        <v>120000</v>
      </c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31">
        <f t="shared" si="21"/>
        <v>120000</v>
      </c>
    </row>
    <row r="228" spans="1:23" ht="29.25" customHeight="1" thickBot="1" x14ac:dyDescent="0.3">
      <c r="A228" s="64">
        <v>33</v>
      </c>
      <c r="B228" s="32" t="s">
        <v>43</v>
      </c>
      <c r="C228" s="32" t="s">
        <v>245</v>
      </c>
      <c r="D228" s="33" t="s">
        <v>591</v>
      </c>
      <c r="E228" s="124">
        <v>6020000</v>
      </c>
      <c r="F228" s="74" t="s">
        <v>262</v>
      </c>
      <c r="G228" s="36" t="s">
        <v>247</v>
      </c>
      <c r="H228" s="125" t="s">
        <v>276</v>
      </c>
      <c r="I228" s="127">
        <v>45000</v>
      </c>
      <c r="J228" s="73">
        <f>I228</f>
        <v>45000</v>
      </c>
      <c r="K228" s="73"/>
      <c r="L228" s="73"/>
      <c r="M228" s="73"/>
      <c r="N228" s="73"/>
      <c r="O228" s="73"/>
      <c r="P228" s="73"/>
      <c r="Q228" s="73"/>
      <c r="R228" s="73"/>
      <c r="S228" s="73"/>
      <c r="T228" s="73"/>
      <c r="U228" s="73"/>
      <c r="V228" s="73"/>
      <c r="W228" s="31">
        <f t="shared" si="21"/>
        <v>45000</v>
      </c>
    </row>
    <row r="229" spans="1:23" ht="29.25" customHeight="1" thickBot="1" x14ac:dyDescent="0.3">
      <c r="A229" s="64">
        <v>34</v>
      </c>
      <c r="B229" s="32" t="s">
        <v>43</v>
      </c>
      <c r="C229" s="32" t="s">
        <v>245</v>
      </c>
      <c r="D229" s="33" t="s">
        <v>591</v>
      </c>
      <c r="E229" s="124">
        <v>6020000</v>
      </c>
      <c r="F229" s="74" t="s">
        <v>262</v>
      </c>
      <c r="G229" s="36" t="s">
        <v>247</v>
      </c>
      <c r="H229" s="125" t="s">
        <v>277</v>
      </c>
      <c r="I229" s="127">
        <f>27485335+232</f>
        <v>27485567</v>
      </c>
      <c r="J229" s="73"/>
      <c r="K229" s="73"/>
      <c r="L229" s="73"/>
      <c r="M229" s="73"/>
      <c r="N229" s="73">
        <f t="shared" ref="N229:N236" si="23">I229</f>
        <v>27485567</v>
      </c>
      <c r="O229" s="73"/>
      <c r="P229" s="73"/>
      <c r="Q229" s="73"/>
      <c r="R229" s="73"/>
      <c r="S229" s="73"/>
      <c r="T229" s="73"/>
      <c r="U229" s="73"/>
      <c r="V229" s="73"/>
      <c r="W229" s="31">
        <f t="shared" si="21"/>
        <v>27485567</v>
      </c>
    </row>
    <row r="230" spans="1:23" ht="29.25" customHeight="1" thickBot="1" x14ac:dyDescent="0.3">
      <c r="A230" s="64">
        <v>35</v>
      </c>
      <c r="B230" s="32" t="s">
        <v>43</v>
      </c>
      <c r="C230" s="32" t="s">
        <v>245</v>
      </c>
      <c r="D230" s="33" t="s">
        <v>591</v>
      </c>
      <c r="E230" s="124">
        <v>6020000</v>
      </c>
      <c r="F230" s="74" t="s">
        <v>262</v>
      </c>
      <c r="G230" s="36" t="s">
        <v>247</v>
      </c>
      <c r="H230" s="125" t="s">
        <v>278</v>
      </c>
      <c r="I230" s="127">
        <v>1500000</v>
      </c>
      <c r="J230" s="73"/>
      <c r="K230" s="73"/>
      <c r="L230" s="73"/>
      <c r="N230" s="73">
        <f t="shared" si="23"/>
        <v>1500000</v>
      </c>
      <c r="O230" s="73"/>
      <c r="P230" s="73"/>
      <c r="Q230" s="73"/>
      <c r="R230" s="73"/>
      <c r="S230" s="73"/>
      <c r="T230" s="73"/>
      <c r="U230" s="73"/>
      <c r="V230" s="73"/>
      <c r="W230" s="31">
        <f t="shared" si="21"/>
        <v>1500000</v>
      </c>
    </row>
    <row r="231" spans="1:23" ht="29.25" customHeight="1" thickBot="1" x14ac:dyDescent="0.3">
      <c r="A231" s="64">
        <v>36</v>
      </c>
      <c r="B231" s="32" t="s">
        <v>43</v>
      </c>
      <c r="C231" s="32" t="s">
        <v>245</v>
      </c>
      <c r="D231" s="33" t="s">
        <v>591</v>
      </c>
      <c r="E231" s="124">
        <v>6020000</v>
      </c>
      <c r="F231" s="35" t="s">
        <v>257</v>
      </c>
      <c r="G231" s="36" t="s">
        <v>279</v>
      </c>
      <c r="H231" s="125" t="s">
        <v>280</v>
      </c>
      <c r="I231" s="127">
        <v>3532000</v>
      </c>
      <c r="J231" s="73"/>
      <c r="K231" s="73"/>
      <c r="L231" s="73"/>
      <c r="M231" s="73"/>
      <c r="N231" s="73">
        <f t="shared" si="23"/>
        <v>3532000</v>
      </c>
      <c r="O231" s="73"/>
      <c r="P231" s="73"/>
      <c r="Q231" s="73"/>
      <c r="R231" s="73"/>
      <c r="S231" s="73"/>
      <c r="T231" s="73"/>
      <c r="U231" s="73"/>
      <c r="V231" s="73"/>
      <c r="W231" s="31">
        <f t="shared" si="21"/>
        <v>3532000</v>
      </c>
    </row>
    <row r="232" spans="1:23" ht="29.25" customHeight="1" thickBot="1" x14ac:dyDescent="0.3">
      <c r="A232" s="64">
        <v>37</v>
      </c>
      <c r="B232" s="32" t="s">
        <v>43</v>
      </c>
      <c r="C232" s="32" t="s">
        <v>245</v>
      </c>
      <c r="D232" s="33" t="s">
        <v>591</v>
      </c>
      <c r="E232" s="124">
        <v>6020000</v>
      </c>
      <c r="F232" s="35" t="s">
        <v>251</v>
      </c>
      <c r="G232" s="36" t="s">
        <v>247</v>
      </c>
      <c r="H232" s="125" t="s">
        <v>281</v>
      </c>
      <c r="I232" s="127">
        <v>360000</v>
      </c>
      <c r="J232" s="73"/>
      <c r="K232" s="73"/>
      <c r="L232" s="73"/>
      <c r="M232" s="73"/>
      <c r="N232" s="73">
        <f t="shared" si="23"/>
        <v>360000</v>
      </c>
      <c r="O232" s="73"/>
      <c r="P232" s="73"/>
      <c r="Q232" s="73"/>
      <c r="R232" s="73"/>
      <c r="S232" s="73"/>
      <c r="T232" s="73"/>
      <c r="U232" s="73"/>
      <c r="V232" s="73"/>
      <c r="W232" s="31">
        <f t="shared" si="21"/>
        <v>360000</v>
      </c>
    </row>
    <row r="233" spans="1:23" ht="29.25" customHeight="1" thickBot="1" x14ac:dyDescent="0.3">
      <c r="A233" s="64">
        <v>38</v>
      </c>
      <c r="B233" s="32" t="s">
        <v>43</v>
      </c>
      <c r="C233" s="32" t="s">
        <v>245</v>
      </c>
      <c r="D233" s="33" t="s">
        <v>591</v>
      </c>
      <c r="E233" s="124">
        <v>6020000</v>
      </c>
      <c r="F233" s="74" t="s">
        <v>262</v>
      </c>
      <c r="G233" s="36" t="s">
        <v>247</v>
      </c>
      <c r="H233" s="125" t="s">
        <v>282</v>
      </c>
      <c r="I233" s="127">
        <v>1200000</v>
      </c>
      <c r="J233" s="73"/>
      <c r="K233" s="73"/>
      <c r="L233" s="73"/>
      <c r="M233" s="73"/>
      <c r="N233" s="73">
        <f t="shared" si="23"/>
        <v>1200000</v>
      </c>
      <c r="O233" s="73"/>
      <c r="P233" s="73"/>
      <c r="Q233" s="73"/>
      <c r="R233" s="73"/>
      <c r="S233" s="73"/>
      <c r="T233" s="73"/>
      <c r="U233" s="73"/>
      <c r="V233" s="73"/>
      <c r="W233" s="31">
        <f t="shared" si="21"/>
        <v>1200000</v>
      </c>
    </row>
    <row r="234" spans="1:23" ht="29.25" customHeight="1" thickBot="1" x14ac:dyDescent="0.3">
      <c r="A234" s="64">
        <v>39</v>
      </c>
      <c r="B234" s="32" t="s">
        <v>43</v>
      </c>
      <c r="C234" s="32" t="s">
        <v>245</v>
      </c>
      <c r="D234" s="33" t="s">
        <v>591</v>
      </c>
      <c r="E234" s="124">
        <v>6020000</v>
      </c>
      <c r="F234" s="35" t="s">
        <v>262</v>
      </c>
      <c r="G234" s="36" t="s">
        <v>247</v>
      </c>
      <c r="H234" s="125" t="s">
        <v>283</v>
      </c>
      <c r="I234" s="127">
        <v>2400000</v>
      </c>
      <c r="J234" s="73"/>
      <c r="K234" s="73"/>
      <c r="L234" s="73"/>
      <c r="M234" s="73"/>
      <c r="N234" s="73">
        <f t="shared" si="23"/>
        <v>2400000</v>
      </c>
      <c r="O234" s="73"/>
      <c r="P234" s="73"/>
      <c r="Q234" s="73"/>
      <c r="R234" s="73"/>
      <c r="S234" s="73"/>
      <c r="T234" s="73"/>
      <c r="U234" s="73"/>
      <c r="V234" s="73"/>
      <c r="W234" s="31">
        <f t="shared" si="21"/>
        <v>2400000</v>
      </c>
    </row>
    <row r="235" spans="1:23" ht="29.25" customHeight="1" thickBot="1" x14ac:dyDescent="0.3">
      <c r="A235" s="64">
        <v>40</v>
      </c>
      <c r="B235" s="32" t="s">
        <v>43</v>
      </c>
      <c r="C235" s="32" t="s">
        <v>245</v>
      </c>
      <c r="D235" s="33" t="s">
        <v>591</v>
      </c>
      <c r="E235" s="124">
        <v>6020000</v>
      </c>
      <c r="F235" s="35" t="s">
        <v>262</v>
      </c>
      <c r="G235" s="36" t="s">
        <v>247</v>
      </c>
      <c r="H235" s="125" t="s">
        <v>284</v>
      </c>
      <c r="I235" s="127">
        <v>130000</v>
      </c>
      <c r="J235" s="73"/>
      <c r="K235" s="73"/>
      <c r="L235" s="73"/>
      <c r="M235" s="73"/>
      <c r="N235" s="73">
        <f t="shared" si="23"/>
        <v>130000</v>
      </c>
      <c r="O235" s="73"/>
      <c r="P235" s="73"/>
      <c r="Q235" s="73"/>
      <c r="R235" s="73"/>
      <c r="S235" s="73"/>
      <c r="T235" s="73"/>
      <c r="U235" s="73"/>
      <c r="V235" s="73"/>
      <c r="W235" s="31">
        <f t="shared" si="21"/>
        <v>130000</v>
      </c>
    </row>
    <row r="236" spans="1:23" ht="29.25" customHeight="1" thickBot="1" x14ac:dyDescent="0.3">
      <c r="A236" s="64">
        <v>41</v>
      </c>
      <c r="B236" s="32" t="s">
        <v>43</v>
      </c>
      <c r="C236" s="32" t="s">
        <v>245</v>
      </c>
      <c r="D236" s="33" t="s">
        <v>591</v>
      </c>
      <c r="E236" s="124">
        <v>6020000</v>
      </c>
      <c r="F236" s="35" t="s">
        <v>257</v>
      </c>
      <c r="G236" s="36" t="s">
        <v>279</v>
      </c>
      <c r="H236" s="125" t="s">
        <v>285</v>
      </c>
      <c r="I236" s="127">
        <v>200000</v>
      </c>
      <c r="J236" s="73"/>
      <c r="K236" s="73"/>
      <c r="L236" s="73"/>
      <c r="M236" s="73"/>
      <c r="N236" s="73">
        <f t="shared" si="23"/>
        <v>200000</v>
      </c>
      <c r="O236" s="73"/>
      <c r="P236" s="73"/>
      <c r="Q236" s="73"/>
      <c r="R236" s="73"/>
      <c r="S236" s="73"/>
      <c r="T236" s="73"/>
      <c r="U236" s="73"/>
      <c r="V236" s="73"/>
      <c r="W236" s="31">
        <f t="shared" si="21"/>
        <v>200000</v>
      </c>
    </row>
    <row r="237" spans="1:23" ht="29.25" customHeight="1" thickBot="1" x14ac:dyDescent="0.3">
      <c r="A237" s="64">
        <v>42</v>
      </c>
      <c r="B237" s="32" t="s">
        <v>43</v>
      </c>
      <c r="C237" s="32" t="s">
        <v>245</v>
      </c>
      <c r="D237" s="33" t="s">
        <v>591</v>
      </c>
      <c r="E237" s="124">
        <v>6020000</v>
      </c>
      <c r="F237" s="35" t="s">
        <v>262</v>
      </c>
      <c r="G237" s="36" t="s">
        <v>247</v>
      </c>
      <c r="H237" s="125" t="s">
        <v>286</v>
      </c>
      <c r="I237" s="127">
        <v>18000000</v>
      </c>
      <c r="J237" s="73"/>
      <c r="K237" s="73"/>
      <c r="L237" s="73">
        <f>I237</f>
        <v>18000000</v>
      </c>
      <c r="M237" s="73"/>
      <c r="N237" s="73"/>
      <c r="O237" s="73"/>
      <c r="P237" s="73"/>
      <c r="Q237" s="73"/>
      <c r="R237" s="73"/>
      <c r="S237" s="73"/>
      <c r="T237" s="73"/>
      <c r="U237" s="73"/>
      <c r="V237" s="73"/>
      <c r="W237" s="31">
        <f t="shared" si="21"/>
        <v>18000000</v>
      </c>
    </row>
    <row r="238" spans="1:23" ht="29.25" hidden="1" customHeight="1" thickBot="1" x14ac:dyDescent="0.3">
      <c r="A238" s="64">
        <v>43</v>
      </c>
      <c r="B238" s="32" t="s">
        <v>43</v>
      </c>
      <c r="C238" s="32" t="s">
        <v>245</v>
      </c>
      <c r="D238" s="33" t="s">
        <v>590</v>
      </c>
      <c r="E238" s="124">
        <v>6020000</v>
      </c>
      <c r="F238" s="35" t="s">
        <v>262</v>
      </c>
      <c r="G238" s="36" t="s">
        <v>247</v>
      </c>
      <c r="H238" s="125" t="s">
        <v>286</v>
      </c>
      <c r="I238" s="127"/>
      <c r="J238" s="73"/>
      <c r="K238" s="73"/>
      <c r="L238" s="73">
        <f>I238</f>
        <v>0</v>
      </c>
      <c r="M238" s="73"/>
      <c r="N238" s="73"/>
      <c r="O238" s="73"/>
      <c r="P238" s="73"/>
      <c r="Q238" s="73"/>
      <c r="R238" s="73"/>
      <c r="S238" s="73"/>
      <c r="T238" s="73"/>
      <c r="U238" s="73"/>
      <c r="V238" s="73"/>
      <c r="W238" s="31">
        <f t="shared" si="21"/>
        <v>0</v>
      </c>
    </row>
    <row r="239" spans="1:23" ht="14.25" customHeight="1" thickBot="1" x14ac:dyDescent="0.3">
      <c r="A239" s="64">
        <v>44</v>
      </c>
      <c r="B239" s="32" t="s">
        <v>43</v>
      </c>
      <c r="C239" s="32" t="s">
        <v>245</v>
      </c>
      <c r="D239" s="33" t="s">
        <v>591</v>
      </c>
      <c r="E239" s="124">
        <v>6020000</v>
      </c>
      <c r="F239" s="35" t="s">
        <v>262</v>
      </c>
      <c r="G239" s="36" t="s">
        <v>247</v>
      </c>
      <c r="H239" s="128" t="s">
        <v>287</v>
      </c>
      <c r="I239" s="127">
        <v>250000</v>
      </c>
      <c r="J239" s="73"/>
      <c r="K239" s="73"/>
      <c r="L239" s="73"/>
      <c r="M239" s="73"/>
      <c r="N239" s="73">
        <f>I239</f>
        <v>250000</v>
      </c>
      <c r="O239" s="73"/>
      <c r="P239" s="73"/>
      <c r="Q239" s="73"/>
      <c r="R239" s="73"/>
      <c r="S239" s="73"/>
      <c r="T239" s="73"/>
      <c r="U239" s="73"/>
      <c r="V239" s="73"/>
      <c r="W239" s="31">
        <f t="shared" si="21"/>
        <v>250000</v>
      </c>
    </row>
    <row r="240" spans="1:23" ht="36.75" customHeight="1" thickBot="1" x14ac:dyDescent="0.3">
      <c r="A240" s="64">
        <v>45</v>
      </c>
      <c r="B240" s="32" t="s">
        <v>43</v>
      </c>
      <c r="C240" s="32" t="s">
        <v>245</v>
      </c>
      <c r="D240" s="33" t="s">
        <v>591</v>
      </c>
      <c r="E240" s="124">
        <v>6020000</v>
      </c>
      <c r="F240" s="35" t="s">
        <v>262</v>
      </c>
      <c r="G240" s="36" t="s">
        <v>247</v>
      </c>
      <c r="H240" s="125" t="s">
        <v>288</v>
      </c>
      <c r="I240" s="127">
        <v>10000000</v>
      </c>
      <c r="J240" s="73"/>
      <c r="K240" s="73"/>
      <c r="L240" s="73">
        <f>I240</f>
        <v>10000000</v>
      </c>
      <c r="M240" s="73"/>
      <c r="N240" s="73"/>
      <c r="O240" s="73"/>
      <c r="P240" s="73"/>
      <c r="Q240" s="73"/>
      <c r="R240" s="73"/>
      <c r="S240" s="73"/>
      <c r="T240" s="73"/>
      <c r="U240" s="73"/>
      <c r="V240" s="73"/>
      <c r="W240" s="31">
        <f t="shared" si="21"/>
        <v>10000000</v>
      </c>
    </row>
    <row r="241" spans="1:23" ht="18" customHeight="1" thickBot="1" x14ac:dyDescent="0.3">
      <c r="A241" s="64">
        <v>50</v>
      </c>
      <c r="B241" s="32" t="s">
        <v>43</v>
      </c>
      <c r="C241" s="32" t="s">
        <v>245</v>
      </c>
      <c r="D241" s="33" t="s">
        <v>591</v>
      </c>
      <c r="E241" s="124">
        <v>6020000</v>
      </c>
      <c r="F241" s="35" t="s">
        <v>262</v>
      </c>
      <c r="G241" s="36" t="s">
        <v>247</v>
      </c>
      <c r="H241" s="125" t="s">
        <v>77</v>
      </c>
      <c r="I241" s="127">
        <v>1500000</v>
      </c>
      <c r="J241" s="73"/>
      <c r="K241" s="73"/>
      <c r="L241" s="73"/>
      <c r="M241" s="73"/>
      <c r="N241" s="73">
        <f>I241</f>
        <v>1500000</v>
      </c>
      <c r="O241" s="73"/>
      <c r="P241" s="73"/>
      <c r="Q241" s="73"/>
      <c r="R241" s="73"/>
      <c r="S241" s="73"/>
      <c r="T241" s="73"/>
      <c r="U241" s="73"/>
      <c r="V241" s="73"/>
      <c r="W241" s="31">
        <f t="shared" si="21"/>
        <v>1500000</v>
      </c>
    </row>
    <row r="242" spans="1:23" ht="29.25" customHeight="1" thickBot="1" x14ac:dyDescent="0.3">
      <c r="A242" s="64">
        <v>52</v>
      </c>
      <c r="B242" s="32" t="s">
        <v>43</v>
      </c>
      <c r="C242" s="32" t="s">
        <v>245</v>
      </c>
      <c r="D242" s="33" t="s">
        <v>591</v>
      </c>
      <c r="E242" s="124">
        <v>6020000</v>
      </c>
      <c r="F242" s="35" t="s">
        <v>262</v>
      </c>
      <c r="G242" s="36" t="s">
        <v>247</v>
      </c>
      <c r="H242" s="125" t="s">
        <v>618</v>
      </c>
      <c r="I242" s="127">
        <v>1200000</v>
      </c>
      <c r="J242" s="73"/>
      <c r="K242" s="73"/>
      <c r="L242" s="73">
        <f>I242</f>
        <v>1200000</v>
      </c>
      <c r="M242" s="73"/>
      <c r="N242" s="73"/>
      <c r="O242" s="73"/>
      <c r="P242" s="73"/>
      <c r="Q242" s="73"/>
      <c r="R242" s="73"/>
      <c r="S242" s="73"/>
      <c r="T242" s="73"/>
      <c r="U242" s="73"/>
      <c r="V242" s="73"/>
      <c r="W242" s="31">
        <f t="shared" si="21"/>
        <v>1200000</v>
      </c>
    </row>
    <row r="243" spans="1:23" ht="29.25" customHeight="1" thickBot="1" x14ac:dyDescent="0.3">
      <c r="A243" s="64">
        <v>53</v>
      </c>
      <c r="B243" s="32" t="s">
        <v>43</v>
      </c>
      <c r="C243" s="32" t="s">
        <v>245</v>
      </c>
      <c r="D243" s="33" t="s">
        <v>591</v>
      </c>
      <c r="E243" s="124">
        <v>6020000</v>
      </c>
      <c r="F243" s="35" t="s">
        <v>262</v>
      </c>
      <c r="G243" s="36" t="s">
        <v>247</v>
      </c>
      <c r="H243" s="125" t="s">
        <v>289</v>
      </c>
      <c r="I243" s="127">
        <v>700000</v>
      </c>
      <c r="J243" s="73"/>
      <c r="K243" s="73"/>
      <c r="L243" s="73">
        <f>I243</f>
        <v>700000</v>
      </c>
      <c r="M243" s="73"/>
      <c r="N243" s="73"/>
      <c r="O243" s="73"/>
      <c r="P243" s="73"/>
      <c r="Q243" s="73"/>
      <c r="R243" s="73"/>
      <c r="S243" s="73"/>
      <c r="T243" s="73"/>
      <c r="U243" s="73"/>
      <c r="V243" s="73"/>
      <c r="W243" s="31">
        <f t="shared" si="21"/>
        <v>700000</v>
      </c>
    </row>
    <row r="244" spans="1:23" ht="29.25" customHeight="1" thickBot="1" x14ac:dyDescent="0.3">
      <c r="A244" s="64">
        <v>54</v>
      </c>
      <c r="B244" s="32" t="s">
        <v>43</v>
      </c>
      <c r="C244" s="32" t="s">
        <v>245</v>
      </c>
      <c r="D244" s="33" t="s">
        <v>591</v>
      </c>
      <c r="E244" s="124">
        <v>6020000</v>
      </c>
      <c r="F244" s="35" t="s">
        <v>257</v>
      </c>
      <c r="G244" s="130" t="s">
        <v>279</v>
      </c>
      <c r="H244" s="125" t="s">
        <v>290</v>
      </c>
      <c r="I244" s="127">
        <v>120000</v>
      </c>
      <c r="J244" s="73">
        <f>I244</f>
        <v>120000</v>
      </c>
      <c r="K244" s="73"/>
      <c r="L244" s="73"/>
      <c r="M244" s="73"/>
      <c r="N244" s="73"/>
      <c r="O244" s="73"/>
      <c r="P244" s="73"/>
      <c r="Q244" s="73"/>
      <c r="R244" s="73"/>
      <c r="S244" s="73"/>
      <c r="T244" s="73"/>
      <c r="U244" s="73"/>
      <c r="V244" s="73"/>
      <c r="W244" s="31">
        <f t="shared" si="21"/>
        <v>120000</v>
      </c>
    </row>
    <row r="245" spans="1:23" ht="29.25" customHeight="1" thickBot="1" x14ac:dyDescent="0.3">
      <c r="A245" s="64">
        <v>55</v>
      </c>
      <c r="B245" s="32" t="s">
        <v>43</v>
      </c>
      <c r="C245" s="32" t="s">
        <v>245</v>
      </c>
      <c r="D245" s="33" t="s">
        <v>591</v>
      </c>
      <c r="E245" s="124">
        <v>6020000</v>
      </c>
      <c r="F245" s="35" t="s">
        <v>262</v>
      </c>
      <c r="G245" s="36" t="s">
        <v>247</v>
      </c>
      <c r="H245" s="125" t="s">
        <v>291</v>
      </c>
      <c r="I245" s="127">
        <v>500000</v>
      </c>
      <c r="J245" s="73">
        <f>I245</f>
        <v>500000</v>
      </c>
      <c r="K245" s="73"/>
      <c r="L245" s="73"/>
      <c r="M245" s="73"/>
      <c r="N245" s="73"/>
      <c r="O245" s="73"/>
      <c r="P245" s="73"/>
      <c r="Q245" s="73"/>
      <c r="R245" s="73"/>
      <c r="S245" s="73"/>
      <c r="T245" s="73"/>
      <c r="U245" s="73"/>
      <c r="V245" s="73"/>
      <c r="W245" s="31">
        <f t="shared" si="21"/>
        <v>500000</v>
      </c>
    </row>
    <row r="246" spans="1:23" ht="29.25" customHeight="1" thickBot="1" x14ac:dyDescent="0.3">
      <c r="A246" s="64">
        <v>56</v>
      </c>
      <c r="B246" s="32" t="s">
        <v>43</v>
      </c>
      <c r="C246" s="32" t="s">
        <v>245</v>
      </c>
      <c r="D246" s="33" t="s">
        <v>591</v>
      </c>
      <c r="E246" s="124">
        <v>6020000</v>
      </c>
      <c r="F246" s="35" t="s">
        <v>262</v>
      </c>
      <c r="G246" s="36" t="s">
        <v>247</v>
      </c>
      <c r="H246" s="125" t="s">
        <v>292</v>
      </c>
      <c r="I246" s="127">
        <v>1200000</v>
      </c>
      <c r="J246" s="73"/>
      <c r="K246" s="73"/>
      <c r="L246" s="73">
        <f>I246</f>
        <v>1200000</v>
      </c>
      <c r="M246" s="73"/>
      <c r="N246" s="73"/>
      <c r="O246" s="73"/>
      <c r="P246" s="73"/>
      <c r="Q246" s="73"/>
      <c r="R246" s="73"/>
      <c r="S246" s="73"/>
      <c r="T246" s="73"/>
      <c r="U246" s="73"/>
      <c r="V246" s="73"/>
      <c r="W246" s="31">
        <f t="shared" si="21"/>
        <v>1200000</v>
      </c>
    </row>
    <row r="247" spans="1:23" ht="29.25" customHeight="1" thickBot="1" x14ac:dyDescent="0.3">
      <c r="A247" s="64">
        <v>57</v>
      </c>
      <c r="B247" s="32" t="s">
        <v>43</v>
      </c>
      <c r="C247" s="32" t="s">
        <v>245</v>
      </c>
      <c r="D247" s="33" t="s">
        <v>591</v>
      </c>
      <c r="E247" s="124">
        <v>6020000</v>
      </c>
      <c r="F247" s="35" t="s">
        <v>262</v>
      </c>
      <c r="G247" s="36" t="s">
        <v>247</v>
      </c>
      <c r="H247" s="125" t="s">
        <v>293</v>
      </c>
      <c r="I247" s="127">
        <v>120000</v>
      </c>
      <c r="J247" s="73"/>
      <c r="K247" s="73"/>
      <c r="L247" s="73"/>
      <c r="M247" s="73"/>
      <c r="N247" s="73"/>
      <c r="O247" s="73"/>
      <c r="P247" s="73">
        <f t="shared" ref="P247:P252" si="24">I247</f>
        <v>120000</v>
      </c>
      <c r="Q247" s="73"/>
      <c r="R247" s="73"/>
      <c r="S247" s="73"/>
      <c r="T247" s="73"/>
      <c r="U247" s="73"/>
      <c r="V247" s="73"/>
      <c r="W247" s="31">
        <f t="shared" si="21"/>
        <v>120000</v>
      </c>
    </row>
    <row r="248" spans="1:23" ht="33" customHeight="1" thickBot="1" x14ac:dyDescent="0.3">
      <c r="A248" s="64">
        <v>58</v>
      </c>
      <c r="B248" s="32" t="s">
        <v>43</v>
      </c>
      <c r="C248" s="32" t="s">
        <v>245</v>
      </c>
      <c r="D248" s="33" t="s">
        <v>591</v>
      </c>
      <c r="E248" s="124">
        <v>6020000</v>
      </c>
      <c r="F248" s="35" t="s">
        <v>262</v>
      </c>
      <c r="G248" s="36" t="s">
        <v>247</v>
      </c>
      <c r="H248" s="125" t="s">
        <v>294</v>
      </c>
      <c r="I248" s="127">
        <v>2000000</v>
      </c>
      <c r="J248" s="73"/>
      <c r="K248" s="73"/>
      <c r="L248" s="73"/>
      <c r="M248" s="73"/>
      <c r="N248" s="73"/>
      <c r="O248" s="73"/>
      <c r="P248" s="73">
        <f t="shared" si="24"/>
        <v>2000000</v>
      </c>
      <c r="Q248" s="73"/>
      <c r="R248" s="73"/>
      <c r="S248" s="73"/>
      <c r="T248" s="73"/>
      <c r="U248" s="73"/>
      <c r="V248" s="73"/>
      <c r="W248" s="31">
        <f t="shared" si="21"/>
        <v>2000000</v>
      </c>
    </row>
    <row r="249" spans="1:23" ht="33" customHeight="1" thickBot="1" x14ac:dyDescent="0.3">
      <c r="A249" s="64">
        <v>59</v>
      </c>
      <c r="B249" s="32" t="s">
        <v>43</v>
      </c>
      <c r="C249" s="32" t="s">
        <v>245</v>
      </c>
      <c r="D249" s="33" t="s">
        <v>591</v>
      </c>
      <c r="E249" s="124">
        <v>6020000</v>
      </c>
      <c r="F249" s="35" t="s">
        <v>262</v>
      </c>
      <c r="G249" s="36" t="s">
        <v>247</v>
      </c>
      <c r="H249" s="125" t="s">
        <v>295</v>
      </c>
      <c r="I249" s="127">
        <v>600000</v>
      </c>
      <c r="J249" s="73"/>
      <c r="K249" s="73"/>
      <c r="L249" s="73"/>
      <c r="M249" s="73"/>
      <c r="N249" s="73"/>
      <c r="O249" s="73"/>
      <c r="P249" s="73">
        <f t="shared" si="24"/>
        <v>600000</v>
      </c>
      <c r="Q249" s="73"/>
      <c r="R249" s="73"/>
      <c r="S249" s="73"/>
      <c r="T249" s="73"/>
      <c r="U249" s="73"/>
      <c r="V249" s="73"/>
      <c r="W249" s="31">
        <f t="shared" si="21"/>
        <v>600000</v>
      </c>
    </row>
    <row r="250" spans="1:23" ht="35.25" customHeight="1" thickBot="1" x14ac:dyDescent="0.3">
      <c r="A250" s="64">
        <v>60</v>
      </c>
      <c r="B250" s="32" t="s">
        <v>43</v>
      </c>
      <c r="C250" s="32" t="s">
        <v>245</v>
      </c>
      <c r="D250" s="33" t="s">
        <v>591</v>
      </c>
      <c r="E250" s="124">
        <v>6020000</v>
      </c>
      <c r="F250" s="35" t="s">
        <v>262</v>
      </c>
      <c r="G250" s="36" t="s">
        <v>247</v>
      </c>
      <c r="H250" s="125" t="s">
        <v>296</v>
      </c>
      <c r="I250" s="127">
        <v>1000000</v>
      </c>
      <c r="J250" s="73"/>
      <c r="K250" s="73"/>
      <c r="L250" s="73"/>
      <c r="M250" s="73"/>
      <c r="N250" s="73"/>
      <c r="O250" s="73"/>
      <c r="P250" s="73">
        <f t="shared" si="24"/>
        <v>1000000</v>
      </c>
      <c r="Q250" s="73"/>
      <c r="R250" s="73"/>
      <c r="S250" s="73"/>
      <c r="T250" s="73"/>
      <c r="U250" s="73"/>
      <c r="V250" s="73"/>
      <c r="W250" s="31">
        <f t="shared" si="21"/>
        <v>1000000</v>
      </c>
    </row>
    <row r="251" spans="1:23" ht="35.25" customHeight="1" thickBot="1" x14ac:dyDescent="0.3">
      <c r="A251" s="64">
        <v>61</v>
      </c>
      <c r="B251" s="32" t="s">
        <v>43</v>
      </c>
      <c r="C251" s="32" t="s">
        <v>245</v>
      </c>
      <c r="D251" s="33" t="s">
        <v>591</v>
      </c>
      <c r="E251" s="124">
        <v>6020000</v>
      </c>
      <c r="F251" s="35" t="s">
        <v>262</v>
      </c>
      <c r="G251" s="36" t="s">
        <v>247</v>
      </c>
      <c r="H251" s="125" t="s">
        <v>297</v>
      </c>
      <c r="I251" s="127">
        <v>1000000</v>
      </c>
      <c r="J251" s="73"/>
      <c r="K251" s="73"/>
      <c r="L251" s="73"/>
      <c r="M251" s="73"/>
      <c r="N251" s="73"/>
      <c r="O251" s="73"/>
      <c r="P251" s="73">
        <f t="shared" si="24"/>
        <v>1000000</v>
      </c>
      <c r="Q251" s="73"/>
      <c r="R251" s="73"/>
      <c r="S251" s="73"/>
      <c r="T251" s="73"/>
      <c r="U251" s="73"/>
      <c r="V251" s="73"/>
      <c r="W251" s="31">
        <f t="shared" si="21"/>
        <v>1000000</v>
      </c>
    </row>
    <row r="252" spans="1:23" ht="35.25" customHeight="1" thickBot="1" x14ac:dyDescent="0.3">
      <c r="A252" s="64">
        <v>62</v>
      </c>
      <c r="B252" s="32" t="s">
        <v>43</v>
      </c>
      <c r="C252" s="32" t="s">
        <v>245</v>
      </c>
      <c r="D252" s="33" t="s">
        <v>591</v>
      </c>
      <c r="E252" s="124">
        <v>6020000</v>
      </c>
      <c r="F252" s="35" t="s">
        <v>262</v>
      </c>
      <c r="G252" s="36" t="s">
        <v>247</v>
      </c>
      <c r="H252" s="125" t="s">
        <v>298</v>
      </c>
      <c r="I252" s="127">
        <v>1000000</v>
      </c>
      <c r="J252" s="73"/>
      <c r="K252" s="73"/>
      <c r="L252" s="73"/>
      <c r="M252" s="73"/>
      <c r="N252" s="73"/>
      <c r="O252" s="73"/>
      <c r="P252" s="73">
        <f t="shared" si="24"/>
        <v>1000000</v>
      </c>
      <c r="Q252" s="73"/>
      <c r="R252" s="73"/>
      <c r="S252" s="73"/>
      <c r="T252" s="73"/>
      <c r="U252" s="73"/>
      <c r="V252" s="73"/>
      <c r="W252" s="31">
        <f t="shared" si="21"/>
        <v>1000000</v>
      </c>
    </row>
    <row r="253" spans="1:23" ht="44.25" customHeight="1" thickBot="1" x14ac:dyDescent="0.3">
      <c r="A253" s="64">
        <v>63</v>
      </c>
      <c r="B253" s="32" t="s">
        <v>43</v>
      </c>
      <c r="C253" s="32" t="s">
        <v>245</v>
      </c>
      <c r="D253" s="33" t="s">
        <v>591</v>
      </c>
      <c r="E253" s="124">
        <v>6020000</v>
      </c>
      <c r="F253" s="35" t="s">
        <v>262</v>
      </c>
      <c r="G253" s="36" t="s">
        <v>247</v>
      </c>
      <c r="H253" s="125" t="s">
        <v>299</v>
      </c>
      <c r="I253" s="127">
        <v>100000</v>
      </c>
      <c r="J253" s="73">
        <f>I253</f>
        <v>100000</v>
      </c>
      <c r="K253" s="73"/>
      <c r="L253" s="73"/>
      <c r="M253" s="73"/>
      <c r="N253" s="73"/>
      <c r="O253" s="73"/>
      <c r="P253" s="73"/>
      <c r="Q253" s="73"/>
      <c r="R253" s="73"/>
      <c r="S253" s="73"/>
      <c r="T253" s="73"/>
      <c r="U253" s="73"/>
      <c r="V253" s="73"/>
      <c r="W253" s="31">
        <f t="shared" si="21"/>
        <v>100000</v>
      </c>
    </row>
    <row r="254" spans="1:23" ht="30.75" thickBot="1" x14ac:dyDescent="0.3">
      <c r="A254" s="64">
        <v>64</v>
      </c>
      <c r="B254" s="32" t="s">
        <v>43</v>
      </c>
      <c r="C254" s="32" t="s">
        <v>245</v>
      </c>
      <c r="D254" s="33" t="s">
        <v>590</v>
      </c>
      <c r="E254" s="124">
        <v>6020000</v>
      </c>
      <c r="F254" s="35" t="s">
        <v>262</v>
      </c>
      <c r="G254" s="36" t="s">
        <v>247</v>
      </c>
      <c r="H254" s="129" t="s">
        <v>300</v>
      </c>
      <c r="I254" s="131">
        <v>20000000</v>
      </c>
      <c r="J254" s="73"/>
      <c r="K254" s="73"/>
      <c r="L254" s="73">
        <f>I254</f>
        <v>20000000</v>
      </c>
      <c r="M254" s="73"/>
      <c r="N254" s="73"/>
      <c r="O254" s="73"/>
      <c r="P254" s="73"/>
      <c r="Q254" s="73"/>
      <c r="R254" s="73"/>
      <c r="S254" s="73"/>
      <c r="T254" s="73"/>
      <c r="U254" s="73"/>
      <c r="V254" s="73"/>
      <c r="W254" s="31">
        <f t="shared" si="21"/>
        <v>20000000</v>
      </c>
    </row>
    <row r="255" spans="1:23" ht="30.75" hidden="1" thickBot="1" x14ac:dyDescent="0.3">
      <c r="A255" s="64">
        <v>65</v>
      </c>
      <c r="B255" s="32" t="s">
        <v>43</v>
      </c>
      <c r="C255" s="32" t="s">
        <v>245</v>
      </c>
      <c r="D255" s="33" t="s">
        <v>591</v>
      </c>
      <c r="E255" s="124">
        <v>6020000</v>
      </c>
      <c r="F255" s="35" t="s">
        <v>262</v>
      </c>
      <c r="G255" s="36" t="s">
        <v>247</v>
      </c>
      <c r="H255" s="129" t="s">
        <v>300</v>
      </c>
      <c r="I255" s="305"/>
      <c r="J255" s="73"/>
      <c r="K255" s="73"/>
      <c r="L255" s="73">
        <f>I255</f>
        <v>0</v>
      </c>
      <c r="M255" s="73"/>
      <c r="N255" s="73"/>
      <c r="O255" s="73"/>
      <c r="P255" s="73"/>
      <c r="Q255" s="73"/>
      <c r="R255" s="73"/>
      <c r="S255" s="73"/>
      <c r="T255" s="73"/>
      <c r="U255" s="73"/>
      <c r="V255" s="73"/>
      <c r="W255" s="31">
        <f t="shared" si="21"/>
        <v>0</v>
      </c>
    </row>
    <row r="256" spans="1:23" ht="20.25" hidden="1" customHeight="1" thickBot="1" x14ac:dyDescent="0.3">
      <c r="A256" s="64">
        <v>66</v>
      </c>
      <c r="B256" s="32" t="s">
        <v>43</v>
      </c>
      <c r="C256" s="32" t="s">
        <v>245</v>
      </c>
      <c r="D256" s="33" t="s">
        <v>591</v>
      </c>
      <c r="E256" s="124">
        <v>6020000</v>
      </c>
      <c r="F256" s="35" t="s">
        <v>262</v>
      </c>
      <c r="G256" s="36" t="s">
        <v>247</v>
      </c>
      <c r="H256" s="132" t="s">
        <v>301</v>
      </c>
      <c r="I256" s="133"/>
      <c r="J256" s="73"/>
      <c r="K256" s="73"/>
      <c r="L256" s="73"/>
      <c r="M256" s="73"/>
      <c r="N256" s="73">
        <f>I256</f>
        <v>0</v>
      </c>
      <c r="O256" s="73"/>
      <c r="P256" s="73"/>
      <c r="Q256" s="73"/>
      <c r="R256" s="73"/>
      <c r="S256" s="73"/>
      <c r="T256" s="73"/>
      <c r="U256" s="73"/>
      <c r="V256" s="73"/>
      <c r="W256" s="31">
        <f t="shared" si="21"/>
        <v>0</v>
      </c>
    </row>
    <row r="257" spans="1:23" ht="29.25" customHeight="1" thickBot="1" x14ac:dyDescent="0.3">
      <c r="A257" s="64">
        <v>67</v>
      </c>
      <c r="B257" s="32" t="s">
        <v>43</v>
      </c>
      <c r="C257" s="32" t="s">
        <v>245</v>
      </c>
      <c r="D257" s="33" t="s">
        <v>591</v>
      </c>
      <c r="E257" s="124">
        <v>6020000</v>
      </c>
      <c r="F257" s="35" t="s">
        <v>262</v>
      </c>
      <c r="G257" s="36" t="s">
        <v>247</v>
      </c>
      <c r="H257" s="129" t="s">
        <v>302</v>
      </c>
      <c r="I257" s="127">
        <v>120000</v>
      </c>
      <c r="J257" s="73">
        <f>I257</f>
        <v>120000</v>
      </c>
      <c r="K257" s="73"/>
      <c r="L257" s="73"/>
      <c r="M257" s="73"/>
      <c r="N257" s="73"/>
      <c r="O257" s="73"/>
      <c r="P257" s="73"/>
      <c r="Q257" s="73"/>
      <c r="R257" s="73"/>
      <c r="S257" s="73"/>
      <c r="T257" s="73"/>
      <c r="U257" s="73"/>
      <c r="V257" s="73"/>
      <c r="W257" s="31">
        <f t="shared" si="21"/>
        <v>120000</v>
      </c>
    </row>
    <row r="258" spans="1:23" ht="29.25" customHeight="1" thickBot="1" x14ac:dyDescent="0.3">
      <c r="A258" s="64">
        <v>68</v>
      </c>
      <c r="B258" s="32" t="s">
        <v>43</v>
      </c>
      <c r="C258" s="32" t="s">
        <v>245</v>
      </c>
      <c r="D258" s="33" t="s">
        <v>591</v>
      </c>
      <c r="E258" s="124">
        <v>6020000</v>
      </c>
      <c r="F258" s="35" t="s">
        <v>262</v>
      </c>
      <c r="G258" s="36" t="s">
        <v>247</v>
      </c>
      <c r="H258" s="125" t="s">
        <v>303</v>
      </c>
      <c r="I258" s="127">
        <v>120000</v>
      </c>
      <c r="J258" s="73">
        <f>I258</f>
        <v>120000</v>
      </c>
      <c r="K258" s="73"/>
      <c r="L258" s="73"/>
      <c r="M258" s="73"/>
      <c r="N258" s="73"/>
      <c r="O258" s="73"/>
      <c r="P258" s="73"/>
      <c r="Q258" s="73"/>
      <c r="R258" s="73"/>
      <c r="S258" s="73"/>
      <c r="T258" s="73"/>
      <c r="U258" s="73"/>
      <c r="V258" s="73"/>
      <c r="W258" s="31">
        <f t="shared" si="21"/>
        <v>120000</v>
      </c>
    </row>
    <row r="259" spans="1:23" ht="29.25" customHeight="1" thickBot="1" x14ac:dyDescent="0.3">
      <c r="A259" s="64">
        <v>69</v>
      </c>
      <c r="B259" s="32" t="s">
        <v>43</v>
      </c>
      <c r="C259" s="32" t="s">
        <v>245</v>
      </c>
      <c r="D259" s="33" t="s">
        <v>591</v>
      </c>
      <c r="E259" s="124">
        <v>6020000</v>
      </c>
      <c r="F259" s="35" t="s">
        <v>262</v>
      </c>
      <c r="G259" s="36" t="s">
        <v>247</v>
      </c>
      <c r="H259" s="129" t="s">
        <v>304</v>
      </c>
      <c r="I259" s="127">
        <v>120000</v>
      </c>
      <c r="J259" s="73">
        <f>I259</f>
        <v>120000</v>
      </c>
      <c r="K259" s="73"/>
      <c r="L259" s="73"/>
      <c r="M259" s="73"/>
      <c r="N259" s="73"/>
      <c r="O259" s="73"/>
      <c r="P259" s="73"/>
      <c r="Q259" s="73"/>
      <c r="R259" s="73"/>
      <c r="S259" s="73"/>
      <c r="T259" s="73"/>
      <c r="U259" s="73"/>
      <c r="V259" s="73"/>
      <c r="W259" s="31">
        <f t="shared" si="21"/>
        <v>120000</v>
      </c>
    </row>
    <row r="260" spans="1:23" ht="21" customHeight="1" thickBot="1" x14ac:dyDescent="0.3">
      <c r="A260" s="64">
        <v>70</v>
      </c>
      <c r="B260" s="32" t="s">
        <v>43</v>
      </c>
      <c r="C260" s="32" t="s">
        <v>245</v>
      </c>
      <c r="D260" s="33" t="s">
        <v>591</v>
      </c>
      <c r="E260" s="124">
        <v>6020000</v>
      </c>
      <c r="F260" s="35" t="s">
        <v>262</v>
      </c>
      <c r="G260" s="36" t="s">
        <v>247</v>
      </c>
      <c r="H260" s="134" t="s">
        <v>305</v>
      </c>
      <c r="I260" s="135">
        <v>120000</v>
      </c>
      <c r="J260" s="73">
        <f>I260</f>
        <v>120000</v>
      </c>
      <c r="K260" s="73"/>
      <c r="L260" s="73"/>
      <c r="M260" s="73"/>
      <c r="N260" s="73"/>
      <c r="O260" s="73"/>
      <c r="P260" s="73"/>
      <c r="Q260" s="73"/>
      <c r="R260" s="73"/>
      <c r="S260" s="73"/>
      <c r="T260" s="73"/>
      <c r="U260" s="73"/>
      <c r="V260" s="73"/>
      <c r="W260" s="31">
        <f t="shared" ref="W260:W281" si="25">SUM(J260:V260)</f>
        <v>120000</v>
      </c>
    </row>
    <row r="261" spans="1:23" ht="45" customHeight="1" thickBot="1" x14ac:dyDescent="0.3">
      <c r="A261" s="64">
        <v>72</v>
      </c>
      <c r="B261" s="32" t="s">
        <v>43</v>
      </c>
      <c r="C261" s="32" t="s">
        <v>245</v>
      </c>
      <c r="D261" s="33" t="s">
        <v>591</v>
      </c>
      <c r="E261" s="124">
        <v>6020000</v>
      </c>
      <c r="F261" s="35" t="s">
        <v>262</v>
      </c>
      <c r="G261" s="36" t="s">
        <v>247</v>
      </c>
      <c r="H261" s="125" t="s">
        <v>306</v>
      </c>
      <c r="I261" s="127">
        <v>120000</v>
      </c>
      <c r="J261" s="73">
        <f>I261</f>
        <v>120000</v>
      </c>
      <c r="K261" s="73"/>
      <c r="L261" s="73"/>
      <c r="M261" s="73"/>
      <c r="N261" s="73"/>
      <c r="O261" s="73"/>
      <c r="P261" s="73"/>
      <c r="Q261" s="73"/>
      <c r="R261" s="73"/>
      <c r="S261" s="73"/>
      <c r="T261" s="73"/>
      <c r="U261" s="73"/>
      <c r="V261" s="73"/>
      <c r="W261" s="31">
        <f t="shared" si="25"/>
        <v>120000</v>
      </c>
    </row>
    <row r="262" spans="1:23" ht="22.5" customHeight="1" thickBot="1" x14ac:dyDescent="0.3">
      <c r="A262" s="64">
        <v>73</v>
      </c>
      <c r="B262" s="32" t="s">
        <v>43</v>
      </c>
      <c r="C262" s="32" t="s">
        <v>245</v>
      </c>
      <c r="D262" s="33" t="s">
        <v>591</v>
      </c>
      <c r="E262" s="124">
        <v>6020000</v>
      </c>
      <c r="F262" s="35" t="s">
        <v>262</v>
      </c>
      <c r="G262" s="36" t="s">
        <v>247</v>
      </c>
      <c r="H262" s="125" t="s">
        <v>307</v>
      </c>
      <c r="I262" s="127">
        <v>500000</v>
      </c>
      <c r="J262" s="73"/>
      <c r="K262" s="73"/>
      <c r="L262" s="73"/>
      <c r="M262" s="73"/>
      <c r="N262" s="73"/>
      <c r="O262" s="73"/>
      <c r="P262" s="73">
        <f>I262</f>
        <v>500000</v>
      </c>
      <c r="Q262" s="73"/>
      <c r="R262" s="73"/>
      <c r="S262" s="73"/>
      <c r="T262" s="73"/>
      <c r="U262" s="73"/>
      <c r="V262" s="73"/>
      <c r="W262" s="31">
        <f t="shared" si="25"/>
        <v>500000</v>
      </c>
    </row>
    <row r="263" spans="1:23" ht="29.25" customHeight="1" thickBot="1" x14ac:dyDescent="0.3">
      <c r="A263" s="64">
        <v>74</v>
      </c>
      <c r="B263" s="32" t="s">
        <v>43</v>
      </c>
      <c r="C263" s="32" t="s">
        <v>245</v>
      </c>
      <c r="D263" s="33" t="s">
        <v>591</v>
      </c>
      <c r="E263" s="124">
        <v>6020000</v>
      </c>
      <c r="F263" s="35" t="s">
        <v>262</v>
      </c>
      <c r="G263" s="36" t="s">
        <v>247</v>
      </c>
      <c r="H263" s="125" t="s">
        <v>308</v>
      </c>
      <c r="I263" s="127">
        <v>120000</v>
      </c>
      <c r="J263" s="73"/>
      <c r="K263" s="73"/>
      <c r="L263" s="73"/>
      <c r="M263" s="73"/>
      <c r="N263" s="73"/>
      <c r="O263" s="73"/>
      <c r="P263" s="73">
        <f>I263</f>
        <v>120000</v>
      </c>
      <c r="Q263" s="73"/>
      <c r="R263" s="73"/>
      <c r="S263" s="73"/>
      <c r="T263" s="73"/>
      <c r="U263" s="73"/>
      <c r="V263" s="73"/>
      <c r="W263" s="31">
        <f t="shared" si="25"/>
        <v>120000</v>
      </c>
    </row>
    <row r="264" spans="1:23" ht="29.25" customHeight="1" thickBot="1" x14ac:dyDescent="0.3">
      <c r="A264" s="64">
        <v>75</v>
      </c>
      <c r="B264" s="32" t="s">
        <v>43</v>
      </c>
      <c r="C264" s="32" t="s">
        <v>245</v>
      </c>
      <c r="D264" s="33" t="s">
        <v>591</v>
      </c>
      <c r="E264" s="124">
        <v>6020000</v>
      </c>
      <c r="F264" s="35" t="s">
        <v>262</v>
      </c>
      <c r="G264" s="36" t="s">
        <v>247</v>
      </c>
      <c r="H264" s="125" t="s">
        <v>309</v>
      </c>
      <c r="I264" s="127">
        <v>1200000</v>
      </c>
      <c r="J264" s="73"/>
      <c r="K264" s="73"/>
      <c r="L264" s="73"/>
      <c r="M264" s="73"/>
      <c r="N264" s="73">
        <f>I264</f>
        <v>1200000</v>
      </c>
      <c r="O264" s="73"/>
      <c r="P264" s="73"/>
      <c r="Q264" s="73"/>
      <c r="R264" s="73"/>
      <c r="S264" s="73"/>
      <c r="T264" s="73"/>
      <c r="U264" s="73"/>
      <c r="V264" s="73"/>
      <c r="W264" s="31">
        <f t="shared" si="25"/>
        <v>1200000</v>
      </c>
    </row>
    <row r="265" spans="1:23" ht="24" customHeight="1" thickBot="1" x14ac:dyDescent="0.3">
      <c r="A265" s="64">
        <v>76</v>
      </c>
      <c r="B265" s="32" t="s">
        <v>43</v>
      </c>
      <c r="C265" s="32" t="s">
        <v>245</v>
      </c>
      <c r="D265" s="33" t="s">
        <v>591</v>
      </c>
      <c r="E265" s="124">
        <v>6020000</v>
      </c>
      <c r="F265" s="35" t="s">
        <v>262</v>
      </c>
      <c r="G265" s="36" t="s">
        <v>247</v>
      </c>
      <c r="H265" s="125" t="s">
        <v>310</v>
      </c>
      <c r="I265" s="127">
        <v>1200000</v>
      </c>
      <c r="J265" s="73"/>
      <c r="K265" s="73"/>
      <c r="L265" s="73"/>
      <c r="M265" s="73"/>
      <c r="N265" s="73">
        <f>I265</f>
        <v>1200000</v>
      </c>
      <c r="O265" s="73"/>
      <c r="P265" s="73"/>
      <c r="Q265" s="73"/>
      <c r="R265" s="73"/>
      <c r="S265" s="73"/>
      <c r="T265" s="73"/>
      <c r="U265" s="73"/>
      <c r="V265" s="73"/>
      <c r="W265" s="31">
        <f t="shared" si="25"/>
        <v>1200000</v>
      </c>
    </row>
    <row r="266" spans="1:23" ht="36.75" customHeight="1" thickBot="1" x14ac:dyDescent="0.3">
      <c r="A266" s="64">
        <v>78</v>
      </c>
      <c r="B266" s="32" t="s">
        <v>43</v>
      </c>
      <c r="C266" s="32" t="s">
        <v>245</v>
      </c>
      <c r="D266" s="33" t="s">
        <v>591</v>
      </c>
      <c r="E266" s="124">
        <v>6020000</v>
      </c>
      <c r="F266" s="35" t="s">
        <v>262</v>
      </c>
      <c r="G266" s="36" t="s">
        <v>247</v>
      </c>
      <c r="H266" s="125" t="s">
        <v>311</v>
      </c>
      <c r="I266" s="127">
        <v>10000</v>
      </c>
      <c r="J266" s="73">
        <f>I266</f>
        <v>10000</v>
      </c>
      <c r="K266" s="73"/>
      <c r="L266" s="73"/>
      <c r="M266" s="73"/>
      <c r="N266" s="73"/>
      <c r="O266" s="73"/>
      <c r="P266" s="73"/>
      <c r="Q266" s="73"/>
      <c r="R266" s="73"/>
      <c r="S266" s="73"/>
      <c r="T266" s="73"/>
      <c r="U266" s="73"/>
      <c r="V266" s="73"/>
      <c r="W266" s="31">
        <f t="shared" si="25"/>
        <v>10000</v>
      </c>
    </row>
    <row r="267" spans="1:23" ht="47.25" customHeight="1" thickBot="1" x14ac:dyDescent="0.3">
      <c r="A267" s="64">
        <v>79</v>
      </c>
      <c r="B267" s="32" t="s">
        <v>43</v>
      </c>
      <c r="C267" s="32" t="s">
        <v>245</v>
      </c>
      <c r="D267" s="33" t="s">
        <v>591</v>
      </c>
      <c r="E267" s="124">
        <v>6020000</v>
      </c>
      <c r="F267" s="35" t="s">
        <v>262</v>
      </c>
      <c r="G267" s="36" t="s">
        <v>247</v>
      </c>
      <c r="H267" s="125" t="s">
        <v>312</v>
      </c>
      <c r="I267" s="127">
        <v>500000</v>
      </c>
      <c r="J267" s="73"/>
      <c r="K267" s="73"/>
      <c r="L267" s="73"/>
      <c r="M267" s="73"/>
      <c r="N267" s="73"/>
      <c r="O267" s="73"/>
      <c r="P267" s="73">
        <f>I267</f>
        <v>500000</v>
      </c>
      <c r="Q267" s="73"/>
      <c r="R267" s="73"/>
      <c r="S267" s="73"/>
      <c r="T267" s="73"/>
      <c r="U267" s="73"/>
      <c r="V267" s="73"/>
      <c r="W267" s="31">
        <f t="shared" si="25"/>
        <v>500000</v>
      </c>
    </row>
    <row r="268" spans="1:23" ht="34.5" customHeight="1" thickBot="1" x14ac:dyDescent="0.3">
      <c r="A268" s="64">
        <v>81</v>
      </c>
      <c r="B268" s="32" t="s">
        <v>43</v>
      </c>
      <c r="C268" s="32" t="s">
        <v>245</v>
      </c>
      <c r="D268" s="33" t="s">
        <v>591</v>
      </c>
      <c r="E268" s="124">
        <v>6020000</v>
      </c>
      <c r="F268" s="35" t="s">
        <v>262</v>
      </c>
      <c r="G268" s="36" t="s">
        <v>247</v>
      </c>
      <c r="H268" s="125" t="s">
        <v>313</v>
      </c>
      <c r="I268" s="127">
        <v>10000000</v>
      </c>
      <c r="J268" s="73"/>
      <c r="K268" s="73"/>
      <c r="L268" s="73"/>
      <c r="M268" s="73"/>
      <c r="N268" s="73"/>
      <c r="O268" s="73">
        <f>I268</f>
        <v>10000000</v>
      </c>
      <c r="P268" s="73"/>
      <c r="Q268" s="73"/>
      <c r="R268" s="73"/>
      <c r="S268" s="73"/>
      <c r="T268" s="73"/>
      <c r="U268" s="73"/>
      <c r="V268" s="73"/>
      <c r="W268" s="31">
        <f t="shared" si="25"/>
        <v>10000000</v>
      </c>
    </row>
    <row r="269" spans="1:23" ht="29.25" customHeight="1" thickBot="1" x14ac:dyDescent="0.3">
      <c r="A269" s="64">
        <v>83</v>
      </c>
      <c r="B269" s="32" t="s">
        <v>43</v>
      </c>
      <c r="C269" s="32" t="s">
        <v>245</v>
      </c>
      <c r="D269" s="33" t="s">
        <v>591</v>
      </c>
      <c r="E269" s="124">
        <v>6020000</v>
      </c>
      <c r="F269" s="35" t="s">
        <v>262</v>
      </c>
      <c r="G269" s="36" t="s">
        <v>247</v>
      </c>
      <c r="H269" s="125" t="s">
        <v>314</v>
      </c>
      <c r="I269" s="127">
        <v>1200000</v>
      </c>
      <c r="J269" s="73"/>
      <c r="K269" s="73"/>
      <c r="L269" s="73">
        <f>I269</f>
        <v>1200000</v>
      </c>
      <c r="M269" s="73"/>
      <c r="N269" s="73"/>
      <c r="O269" s="73"/>
      <c r="P269" s="73"/>
      <c r="Q269" s="73"/>
      <c r="R269" s="73"/>
      <c r="S269" s="73"/>
      <c r="T269" s="73"/>
      <c r="U269" s="73"/>
      <c r="V269" s="73"/>
      <c r="W269" s="31">
        <f t="shared" si="25"/>
        <v>1200000</v>
      </c>
    </row>
    <row r="270" spans="1:23" ht="29.25" customHeight="1" thickBot="1" x14ac:dyDescent="0.3">
      <c r="A270" s="64">
        <v>84</v>
      </c>
      <c r="B270" s="32" t="s">
        <v>43</v>
      </c>
      <c r="C270" s="32" t="s">
        <v>245</v>
      </c>
      <c r="D270" s="33" t="s">
        <v>591</v>
      </c>
      <c r="E270" s="124">
        <v>6020000</v>
      </c>
      <c r="F270" s="35" t="s">
        <v>262</v>
      </c>
      <c r="G270" s="36" t="s">
        <v>247</v>
      </c>
      <c r="H270" s="125" t="s">
        <v>315</v>
      </c>
      <c r="I270" s="126">
        <v>26000</v>
      </c>
      <c r="J270" s="73"/>
      <c r="K270" s="73"/>
      <c r="L270" s="73">
        <f>I270</f>
        <v>26000</v>
      </c>
      <c r="M270" s="73"/>
      <c r="N270" s="73"/>
      <c r="O270" s="73"/>
      <c r="P270" s="73"/>
      <c r="Q270" s="73"/>
      <c r="R270" s="73"/>
      <c r="S270" s="73"/>
      <c r="T270" s="73"/>
      <c r="U270" s="73"/>
      <c r="V270" s="73"/>
      <c r="W270" s="31">
        <f t="shared" si="25"/>
        <v>26000</v>
      </c>
    </row>
    <row r="271" spans="1:23" ht="23.25" customHeight="1" thickBot="1" x14ac:dyDescent="0.3">
      <c r="A271" s="64">
        <v>85</v>
      </c>
      <c r="B271" s="32" t="s">
        <v>43</v>
      </c>
      <c r="C271" s="32" t="s">
        <v>245</v>
      </c>
      <c r="D271" s="33" t="s">
        <v>591</v>
      </c>
      <c r="E271" s="124">
        <v>6020000</v>
      </c>
      <c r="F271" s="35" t="s">
        <v>262</v>
      </c>
      <c r="G271" s="36" t="s">
        <v>247</v>
      </c>
      <c r="H271" s="125" t="s">
        <v>316</v>
      </c>
      <c r="I271" s="126">
        <v>4000</v>
      </c>
      <c r="J271" s="73"/>
      <c r="K271" s="73"/>
      <c r="L271" s="73">
        <f>I271</f>
        <v>4000</v>
      </c>
      <c r="M271" s="73"/>
      <c r="N271" s="73"/>
      <c r="O271" s="73"/>
      <c r="P271" s="73"/>
      <c r="Q271" s="73"/>
      <c r="R271" s="73"/>
      <c r="S271" s="73"/>
      <c r="T271" s="73"/>
      <c r="U271" s="73"/>
      <c r="V271" s="73"/>
      <c r="W271" s="31">
        <f t="shared" si="25"/>
        <v>4000</v>
      </c>
    </row>
    <row r="272" spans="1:23" ht="29.25" customHeight="1" thickBot="1" x14ac:dyDescent="0.3">
      <c r="A272" s="64">
        <v>86</v>
      </c>
      <c r="B272" s="32" t="s">
        <v>43</v>
      </c>
      <c r="C272" s="32" t="s">
        <v>245</v>
      </c>
      <c r="D272" s="33" t="s">
        <v>591</v>
      </c>
      <c r="E272" s="124">
        <v>6020000</v>
      </c>
      <c r="F272" s="35" t="s">
        <v>262</v>
      </c>
      <c r="G272" s="36" t="s">
        <v>247</v>
      </c>
      <c r="H272" s="125" t="s">
        <v>78</v>
      </c>
      <c r="I272" s="126">
        <v>5000000</v>
      </c>
      <c r="J272" s="73"/>
      <c r="K272" s="73"/>
      <c r="L272" s="73"/>
      <c r="M272" s="73"/>
      <c r="N272" s="73"/>
      <c r="O272" s="73"/>
      <c r="P272" s="73"/>
      <c r="Q272" s="73"/>
      <c r="R272" s="73"/>
      <c r="S272" s="73"/>
      <c r="T272" s="73"/>
      <c r="U272" s="73"/>
      <c r="V272" s="73">
        <f>I272</f>
        <v>5000000</v>
      </c>
      <c r="W272" s="31">
        <f t="shared" si="25"/>
        <v>5000000</v>
      </c>
    </row>
    <row r="273" spans="1:24" ht="29.25" customHeight="1" thickBot="1" x14ac:dyDescent="0.3">
      <c r="A273" s="64">
        <v>87</v>
      </c>
      <c r="B273" s="32" t="s">
        <v>43</v>
      </c>
      <c r="C273" s="32" t="s">
        <v>245</v>
      </c>
      <c r="D273" s="33" t="s">
        <v>591</v>
      </c>
      <c r="E273" s="124">
        <v>6020000</v>
      </c>
      <c r="F273" s="35" t="s">
        <v>262</v>
      </c>
      <c r="G273" s="36" t="s">
        <v>247</v>
      </c>
      <c r="H273" s="125" t="s">
        <v>317</v>
      </c>
      <c r="I273" s="126">
        <v>50000000</v>
      </c>
      <c r="J273" s="73"/>
      <c r="K273" s="73"/>
      <c r="L273" s="73"/>
      <c r="M273" s="73"/>
      <c r="N273" s="73"/>
      <c r="O273" s="73"/>
      <c r="P273" s="73"/>
      <c r="Q273" s="73"/>
      <c r="R273" s="73"/>
      <c r="S273" s="73"/>
      <c r="T273" s="73"/>
      <c r="U273" s="73"/>
      <c r="V273" s="73">
        <f>I273</f>
        <v>50000000</v>
      </c>
      <c r="W273" s="31">
        <f t="shared" si="25"/>
        <v>50000000</v>
      </c>
    </row>
    <row r="274" spans="1:24" ht="29.25" hidden="1" customHeight="1" thickBot="1" x14ac:dyDescent="0.3">
      <c r="A274" s="64">
        <v>88</v>
      </c>
      <c r="B274" s="32" t="s">
        <v>43</v>
      </c>
      <c r="C274" s="32" t="s">
        <v>245</v>
      </c>
      <c r="D274" s="33" t="s">
        <v>590</v>
      </c>
      <c r="E274" s="124">
        <v>6020000</v>
      </c>
      <c r="F274" s="35" t="s">
        <v>262</v>
      </c>
      <c r="G274" s="36" t="s">
        <v>247</v>
      </c>
      <c r="H274" s="125" t="s">
        <v>317</v>
      </c>
      <c r="I274" s="126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>
        <f>I274</f>
        <v>0</v>
      </c>
      <c r="W274" s="31">
        <f t="shared" si="25"/>
        <v>0</v>
      </c>
    </row>
    <row r="275" spans="1:24" ht="29.25" customHeight="1" thickBot="1" x14ac:dyDescent="0.3">
      <c r="A275" s="64">
        <v>89</v>
      </c>
      <c r="B275" s="32" t="s">
        <v>43</v>
      </c>
      <c r="C275" s="32" t="s">
        <v>245</v>
      </c>
      <c r="D275" s="33" t="s">
        <v>590</v>
      </c>
      <c r="E275" s="124">
        <v>6020000</v>
      </c>
      <c r="F275" s="35" t="s">
        <v>257</v>
      </c>
      <c r="G275" s="36" t="s">
        <v>247</v>
      </c>
      <c r="H275" s="125" t="s">
        <v>318</v>
      </c>
      <c r="I275" s="126">
        <v>3000000</v>
      </c>
      <c r="J275" s="73"/>
      <c r="K275" s="73"/>
      <c r="L275" s="73"/>
      <c r="M275" s="73"/>
      <c r="N275" s="73"/>
      <c r="O275" s="73"/>
      <c r="P275" s="73"/>
      <c r="Q275" s="73"/>
      <c r="R275" s="73"/>
      <c r="S275" s="73">
        <f>I275</f>
        <v>3000000</v>
      </c>
      <c r="T275" s="73"/>
      <c r="U275" s="73"/>
      <c r="V275" s="73"/>
      <c r="W275" s="31">
        <f t="shared" si="25"/>
        <v>3000000</v>
      </c>
    </row>
    <row r="276" spans="1:24" ht="29.25" customHeight="1" thickBot="1" x14ac:dyDescent="0.3">
      <c r="A276" s="64">
        <v>90</v>
      </c>
      <c r="B276" s="32" t="s">
        <v>43</v>
      </c>
      <c r="C276" s="32" t="s">
        <v>245</v>
      </c>
      <c r="D276" s="33" t="s">
        <v>590</v>
      </c>
      <c r="E276" s="124">
        <v>6020000</v>
      </c>
      <c r="F276" s="35" t="s">
        <v>257</v>
      </c>
      <c r="G276" s="36" t="s">
        <v>247</v>
      </c>
      <c r="H276" s="128" t="s">
        <v>277</v>
      </c>
      <c r="I276" s="126">
        <f>12514665</f>
        <v>12514665</v>
      </c>
      <c r="J276" s="73"/>
      <c r="K276" s="73"/>
      <c r="L276" s="73"/>
      <c r="M276" s="73"/>
      <c r="N276" s="73"/>
      <c r="O276" s="73"/>
      <c r="P276" s="73"/>
      <c r="Q276" s="73"/>
      <c r="R276" s="73"/>
      <c r="S276" s="73">
        <f>I276</f>
        <v>12514665</v>
      </c>
      <c r="T276" s="73"/>
      <c r="U276" s="73"/>
      <c r="V276" s="73"/>
      <c r="W276" s="31">
        <f t="shared" si="25"/>
        <v>12514665</v>
      </c>
    </row>
    <row r="277" spans="1:24" ht="29.25" customHeight="1" thickBot="1" x14ac:dyDescent="0.3">
      <c r="A277" s="64">
        <v>91</v>
      </c>
      <c r="B277" s="32" t="s">
        <v>43</v>
      </c>
      <c r="C277" s="32" t="s">
        <v>245</v>
      </c>
      <c r="D277" s="33" t="s">
        <v>590</v>
      </c>
      <c r="E277" s="124">
        <v>6020000</v>
      </c>
      <c r="F277" s="35" t="s">
        <v>257</v>
      </c>
      <c r="G277" s="36" t="s">
        <v>247</v>
      </c>
      <c r="H277" s="125" t="s">
        <v>280</v>
      </c>
      <c r="I277" s="127">
        <v>2000000</v>
      </c>
      <c r="J277" s="73"/>
      <c r="K277" s="73"/>
      <c r="L277" s="73"/>
      <c r="M277" s="73"/>
      <c r="N277" s="73"/>
      <c r="O277" s="73"/>
      <c r="P277" s="73"/>
      <c r="Q277" s="73"/>
      <c r="R277" s="73"/>
      <c r="S277" s="73">
        <f>I277</f>
        <v>2000000</v>
      </c>
      <c r="T277" s="73"/>
      <c r="U277" s="73"/>
      <c r="V277" s="73"/>
      <c r="W277" s="31">
        <f t="shared" si="25"/>
        <v>2000000</v>
      </c>
    </row>
    <row r="278" spans="1:24" ht="29.25" customHeight="1" thickBot="1" x14ac:dyDescent="0.3">
      <c r="A278" s="64">
        <v>92</v>
      </c>
      <c r="B278" s="32" t="s">
        <v>43</v>
      </c>
      <c r="C278" s="32" t="s">
        <v>245</v>
      </c>
      <c r="D278" s="33" t="s">
        <v>590</v>
      </c>
      <c r="E278" s="124">
        <v>6020000</v>
      </c>
      <c r="F278" s="35" t="s">
        <v>257</v>
      </c>
      <c r="G278" s="36" t="s">
        <v>247</v>
      </c>
      <c r="H278" s="125" t="s">
        <v>283</v>
      </c>
      <c r="I278" s="127">
        <v>6000000</v>
      </c>
      <c r="J278" s="73"/>
      <c r="K278" s="73"/>
      <c r="L278" s="73"/>
      <c r="M278" s="73"/>
      <c r="N278" s="73"/>
      <c r="O278" s="73"/>
      <c r="P278" s="73"/>
      <c r="Q278" s="73"/>
      <c r="R278" s="73"/>
      <c r="S278" s="73">
        <f>I278</f>
        <v>6000000</v>
      </c>
      <c r="T278" s="73"/>
      <c r="U278" s="73"/>
      <c r="V278" s="73"/>
      <c r="W278" s="31">
        <f t="shared" si="25"/>
        <v>6000000</v>
      </c>
    </row>
    <row r="279" spans="1:24" ht="29.25" customHeight="1" thickBot="1" x14ac:dyDescent="0.3">
      <c r="A279" s="64">
        <v>93</v>
      </c>
      <c r="B279" s="136" t="s">
        <v>43</v>
      </c>
      <c r="C279" s="136" t="s">
        <v>245</v>
      </c>
      <c r="D279" s="137" t="s">
        <v>590</v>
      </c>
      <c r="E279" s="138">
        <v>6020000</v>
      </c>
      <c r="F279" s="35" t="s">
        <v>257</v>
      </c>
      <c r="G279" s="306" t="s">
        <v>247</v>
      </c>
      <c r="H279" s="132" t="s">
        <v>286</v>
      </c>
      <c r="I279" s="133">
        <v>12000000</v>
      </c>
      <c r="J279" s="139"/>
      <c r="K279" s="139"/>
      <c r="L279" s="139"/>
      <c r="M279" s="139"/>
      <c r="N279" s="139"/>
      <c r="O279" s="139"/>
      <c r="P279" s="139"/>
      <c r="Q279" s="139"/>
      <c r="R279" s="139"/>
      <c r="S279" s="139">
        <f>I279</f>
        <v>12000000</v>
      </c>
      <c r="T279" s="139"/>
      <c r="U279" s="139"/>
      <c r="V279" s="139"/>
      <c r="W279" s="31">
        <f t="shared" si="25"/>
        <v>12000000</v>
      </c>
    </row>
    <row r="280" spans="1:24" ht="29.25" customHeight="1" x14ac:dyDescent="0.25">
      <c r="A280" s="64">
        <v>94</v>
      </c>
      <c r="B280" s="32" t="s">
        <v>43</v>
      </c>
      <c r="C280" s="32" t="s">
        <v>258</v>
      </c>
      <c r="D280" s="33" t="s">
        <v>590</v>
      </c>
      <c r="E280" s="34">
        <v>6030000</v>
      </c>
      <c r="F280" s="35" t="s">
        <v>259</v>
      </c>
      <c r="G280" s="36" t="s">
        <v>46</v>
      </c>
      <c r="H280" s="35" t="s">
        <v>319</v>
      </c>
      <c r="I280" s="133">
        <v>10000000</v>
      </c>
      <c r="J280" s="139"/>
      <c r="K280" s="139"/>
      <c r="L280" s="139"/>
      <c r="M280" s="139"/>
      <c r="N280" s="139"/>
      <c r="O280" s="139"/>
      <c r="P280" s="139"/>
      <c r="Q280" s="139"/>
      <c r="R280" s="139"/>
      <c r="S280" s="139"/>
      <c r="T280" s="139"/>
      <c r="U280" s="139">
        <f>I280</f>
        <v>10000000</v>
      </c>
      <c r="V280" s="139"/>
      <c r="W280" s="31">
        <f t="shared" si="25"/>
        <v>10000000</v>
      </c>
    </row>
    <row r="281" spans="1:24" ht="53.25" hidden="1" customHeight="1" x14ac:dyDescent="0.25">
      <c r="A281" s="64">
        <v>95</v>
      </c>
      <c r="B281" s="32" t="s">
        <v>43</v>
      </c>
      <c r="C281" s="32" t="s">
        <v>258</v>
      </c>
      <c r="D281" s="33" t="s">
        <v>591</v>
      </c>
      <c r="E281" s="34">
        <v>6030000</v>
      </c>
      <c r="F281" s="35" t="s">
        <v>259</v>
      </c>
      <c r="G281" s="36" t="s">
        <v>46</v>
      </c>
      <c r="H281" s="45" t="s">
        <v>319</v>
      </c>
      <c r="I281" s="41"/>
      <c r="J281" s="73"/>
      <c r="K281" s="73"/>
      <c r="L281" s="73"/>
      <c r="M281" s="73"/>
      <c r="N281" s="73"/>
      <c r="O281" s="73"/>
      <c r="P281" s="73"/>
      <c r="Q281" s="73"/>
      <c r="R281" s="73"/>
      <c r="S281" s="73"/>
      <c r="T281" s="73"/>
      <c r="U281" s="73">
        <f>I281</f>
        <v>0</v>
      </c>
      <c r="V281" s="73"/>
      <c r="W281" s="31">
        <f t="shared" si="25"/>
        <v>0</v>
      </c>
    </row>
    <row r="282" spans="1:24" ht="15.75" x14ac:dyDescent="0.25">
      <c r="A282" s="4"/>
      <c r="B282" s="51"/>
      <c r="C282" s="51"/>
      <c r="D282" s="51"/>
      <c r="E282" s="4"/>
      <c r="F282" s="38"/>
      <c r="G282" s="5"/>
      <c r="H282" s="40"/>
      <c r="I282" s="140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"/>
    </row>
    <row r="283" spans="1:24" ht="16.5" thickBot="1" x14ac:dyDescent="0.3">
      <c r="A283" s="4"/>
      <c r="B283" s="51"/>
      <c r="C283" s="51"/>
      <c r="D283" s="51"/>
      <c r="E283" s="4"/>
      <c r="F283" s="38"/>
      <c r="G283" s="5"/>
      <c r="H283" s="40"/>
      <c r="I283" s="140"/>
      <c r="J283" s="53"/>
      <c r="K283" s="141"/>
      <c r="L283" s="141"/>
      <c r="M283" s="141"/>
      <c r="N283" s="141"/>
      <c r="O283" s="141"/>
      <c r="P283" s="141"/>
      <c r="Q283" s="141"/>
      <c r="R283" s="141"/>
      <c r="S283" s="141"/>
      <c r="T283" s="141"/>
      <c r="U283" s="53"/>
      <c r="V283" s="53"/>
      <c r="W283" s="53"/>
      <c r="X283" s="5"/>
    </row>
    <row r="284" spans="1:24" ht="25.5" customHeight="1" thickBot="1" x14ac:dyDescent="0.3">
      <c r="A284" s="142"/>
      <c r="B284" s="55"/>
      <c r="C284" s="55"/>
      <c r="D284" s="55"/>
      <c r="E284" s="54"/>
      <c r="F284" s="40"/>
      <c r="G284" s="56"/>
      <c r="H284" s="40"/>
      <c r="I284" s="6" t="s">
        <v>2</v>
      </c>
      <c r="J284" s="351" t="s">
        <v>320</v>
      </c>
      <c r="K284" s="343"/>
      <c r="L284" s="343"/>
      <c r="M284" s="343"/>
      <c r="N284" s="343"/>
      <c r="O284" s="343"/>
      <c r="P284" s="343"/>
      <c r="Q284" s="343"/>
      <c r="R284" s="343"/>
      <c r="S284" s="343"/>
      <c r="T284" s="344"/>
      <c r="U284" s="57"/>
      <c r="V284" s="57"/>
      <c r="W284" s="57"/>
      <c r="X284" s="57"/>
    </row>
    <row r="285" spans="1:24" ht="42" customHeight="1" thickBot="1" x14ac:dyDescent="0.3">
      <c r="A285" s="54"/>
      <c r="B285" s="55"/>
      <c r="C285" s="55"/>
      <c r="D285" s="55"/>
      <c r="E285" s="54"/>
      <c r="F285" s="40"/>
      <c r="G285" s="56"/>
      <c r="H285" s="40"/>
      <c r="I285" s="7" t="s">
        <v>4</v>
      </c>
      <c r="J285" s="115" t="s">
        <v>321</v>
      </c>
      <c r="K285" s="115" t="s">
        <v>322</v>
      </c>
      <c r="L285" s="115" t="s">
        <v>323</v>
      </c>
      <c r="M285" s="115" t="s">
        <v>324</v>
      </c>
      <c r="N285" s="115" t="s">
        <v>325</v>
      </c>
      <c r="O285" s="115" t="s">
        <v>326</v>
      </c>
      <c r="P285" s="115" t="s">
        <v>327</v>
      </c>
      <c r="Q285" s="116" t="s">
        <v>328</v>
      </c>
      <c r="R285" s="116" t="s">
        <v>329</v>
      </c>
      <c r="S285" s="116" t="s">
        <v>330</v>
      </c>
      <c r="T285" s="345" t="s">
        <v>159</v>
      </c>
    </row>
    <row r="286" spans="1:24" ht="96" customHeight="1" thickBot="1" x14ac:dyDescent="0.3">
      <c r="A286" s="11" t="s">
        <v>19</v>
      </c>
      <c r="B286" s="12" t="s">
        <v>20</v>
      </c>
      <c r="C286" s="12" t="s">
        <v>21</v>
      </c>
      <c r="D286" s="12" t="s">
        <v>22</v>
      </c>
      <c r="E286" s="12" t="s">
        <v>23</v>
      </c>
      <c r="F286" s="12" t="s">
        <v>24</v>
      </c>
      <c r="G286" s="13" t="s">
        <v>25</v>
      </c>
      <c r="H286" s="13" t="s">
        <v>26</v>
      </c>
      <c r="I286" s="14" t="s">
        <v>589</v>
      </c>
      <c r="J286" s="62" t="s">
        <v>331</v>
      </c>
      <c r="K286" s="62" t="s">
        <v>332</v>
      </c>
      <c r="L286" s="62" t="s">
        <v>333</v>
      </c>
      <c r="M286" s="62" t="s">
        <v>334</v>
      </c>
      <c r="N286" s="62" t="s">
        <v>335</v>
      </c>
      <c r="O286" s="62" t="s">
        <v>336</v>
      </c>
      <c r="P286" s="62" t="s">
        <v>337</v>
      </c>
      <c r="Q286" s="62" t="s">
        <v>338</v>
      </c>
      <c r="R286" s="143" t="s">
        <v>339</v>
      </c>
      <c r="S286" s="62" t="s">
        <v>340</v>
      </c>
      <c r="T286" s="346"/>
    </row>
    <row r="287" spans="1:24" ht="24" customHeight="1" thickBot="1" x14ac:dyDescent="0.3">
      <c r="A287" s="347" t="s">
        <v>341</v>
      </c>
      <c r="B287" s="343"/>
      <c r="C287" s="343"/>
      <c r="D287" s="343"/>
      <c r="E287" s="343"/>
      <c r="F287" s="343"/>
      <c r="G287" s="343"/>
      <c r="H287" s="343"/>
      <c r="I287" s="348"/>
      <c r="J287" s="144">
        <f t="shared" ref="J287:T287" si="26">SUM(J288:J370)</f>
        <v>16248660</v>
      </c>
      <c r="K287" s="144">
        <f t="shared" si="26"/>
        <v>47283709</v>
      </c>
      <c r="L287" s="144">
        <f t="shared" si="26"/>
        <v>13051877</v>
      </c>
      <c r="M287" s="144">
        <f t="shared" si="26"/>
        <v>43558123</v>
      </c>
      <c r="N287" s="144">
        <f t="shared" si="26"/>
        <v>0</v>
      </c>
      <c r="O287" s="144">
        <f t="shared" si="26"/>
        <v>12810000</v>
      </c>
      <c r="P287" s="144">
        <f t="shared" si="26"/>
        <v>800000</v>
      </c>
      <c r="Q287" s="144">
        <f t="shared" si="26"/>
        <v>52198400</v>
      </c>
      <c r="R287" s="144">
        <f t="shared" si="26"/>
        <v>17459000</v>
      </c>
      <c r="S287" s="144">
        <f t="shared" si="26"/>
        <v>0</v>
      </c>
      <c r="T287" s="145">
        <f t="shared" si="26"/>
        <v>203409769</v>
      </c>
      <c r="U287" s="22"/>
      <c r="V287" s="22"/>
      <c r="W287" s="98"/>
      <c r="X287" s="98"/>
    </row>
    <row r="288" spans="1:24" ht="54" customHeight="1" thickBot="1" x14ac:dyDescent="0.3">
      <c r="A288" s="64">
        <v>1</v>
      </c>
      <c r="B288" s="307" t="s">
        <v>43</v>
      </c>
      <c r="C288" s="307" t="s">
        <v>342</v>
      </c>
      <c r="D288" s="307" t="s">
        <v>590</v>
      </c>
      <c r="E288" s="308">
        <v>6000000</v>
      </c>
      <c r="F288" s="309" t="s">
        <v>343</v>
      </c>
      <c r="G288" s="310" t="s">
        <v>344</v>
      </c>
      <c r="H288" s="309" t="s">
        <v>47</v>
      </c>
      <c r="I288" s="65">
        <v>48550000</v>
      </c>
      <c r="J288" s="103"/>
      <c r="K288" s="103"/>
      <c r="L288" s="311">
        <v>11184128</v>
      </c>
      <c r="M288" s="103">
        <v>37365872</v>
      </c>
      <c r="N288" s="103"/>
      <c r="O288" s="103"/>
      <c r="P288" s="103"/>
      <c r="Q288" s="103"/>
      <c r="R288" s="103"/>
      <c r="S288" s="103"/>
      <c r="T288" s="104">
        <f>SUM(J288:S288)</f>
        <v>48550000</v>
      </c>
      <c r="U288" s="22"/>
      <c r="V288" s="146"/>
      <c r="W288" s="22"/>
    </row>
    <row r="289" spans="1:23" ht="54" hidden="1" customHeight="1" thickBot="1" x14ac:dyDescent="0.3">
      <c r="A289" s="23">
        <v>2</v>
      </c>
      <c r="B289" s="32" t="s">
        <v>43</v>
      </c>
      <c r="C289" s="32" t="s">
        <v>342</v>
      </c>
      <c r="D289" s="33" t="s">
        <v>591</v>
      </c>
      <c r="E289" s="34">
        <v>6000000</v>
      </c>
      <c r="F289" s="35" t="s">
        <v>343</v>
      </c>
      <c r="G289" s="36" t="s">
        <v>344</v>
      </c>
      <c r="H289" s="35" t="s">
        <v>47</v>
      </c>
      <c r="I289" s="29"/>
      <c r="J289" s="68"/>
      <c r="K289" s="68"/>
      <c r="L289" s="73">
        <f>I289</f>
        <v>0</v>
      </c>
      <c r="M289" s="68"/>
      <c r="N289" s="68"/>
      <c r="O289" s="68"/>
      <c r="P289" s="68"/>
      <c r="Q289" s="68"/>
      <c r="R289" s="68"/>
      <c r="S289" s="68"/>
      <c r="T289" s="104">
        <f t="shared" ref="T289:T352" si="27">SUM(J289:S289)</f>
        <v>0</v>
      </c>
      <c r="U289" s="22"/>
      <c r="V289" s="146"/>
      <c r="W289" s="22"/>
    </row>
    <row r="290" spans="1:23" ht="54" hidden="1" customHeight="1" thickBot="1" x14ac:dyDescent="0.3">
      <c r="A290" s="64">
        <v>3</v>
      </c>
      <c r="B290" s="32" t="s">
        <v>43</v>
      </c>
      <c r="C290" s="32" t="s">
        <v>342</v>
      </c>
      <c r="D290" s="33" t="s">
        <v>590</v>
      </c>
      <c r="E290" s="34">
        <v>6000000</v>
      </c>
      <c r="F290" s="35" t="s">
        <v>343</v>
      </c>
      <c r="G290" s="36" t="s">
        <v>344</v>
      </c>
      <c r="H290" s="35" t="s">
        <v>47</v>
      </c>
      <c r="I290" s="41"/>
      <c r="J290" s="73"/>
      <c r="K290" s="73"/>
      <c r="L290" s="73"/>
      <c r="M290" s="73">
        <f>I290</f>
        <v>0</v>
      </c>
      <c r="N290" s="73"/>
      <c r="O290" s="73"/>
      <c r="P290" s="73"/>
      <c r="Q290" s="73"/>
      <c r="R290" s="73"/>
      <c r="S290" s="73"/>
      <c r="T290" s="104">
        <f t="shared" si="27"/>
        <v>0</v>
      </c>
      <c r="U290" s="22"/>
      <c r="V290" s="146"/>
      <c r="W290" s="22"/>
    </row>
    <row r="291" spans="1:23" ht="54" hidden="1" customHeight="1" thickBot="1" x14ac:dyDescent="0.3">
      <c r="A291" s="23">
        <v>4</v>
      </c>
      <c r="B291" s="32" t="s">
        <v>43</v>
      </c>
      <c r="C291" s="32" t="s">
        <v>342</v>
      </c>
      <c r="D291" s="33" t="s">
        <v>591</v>
      </c>
      <c r="E291" s="34">
        <v>6000000</v>
      </c>
      <c r="F291" s="35" t="s">
        <v>343</v>
      </c>
      <c r="G291" s="36" t="s">
        <v>344</v>
      </c>
      <c r="H291" s="35" t="s">
        <v>47</v>
      </c>
      <c r="I291" s="41"/>
      <c r="J291" s="73"/>
      <c r="K291" s="73"/>
      <c r="L291" s="73"/>
      <c r="M291" s="73">
        <f>I291</f>
        <v>0</v>
      </c>
      <c r="N291" s="73"/>
      <c r="O291" s="73"/>
      <c r="P291" s="73"/>
      <c r="Q291" s="73"/>
      <c r="R291" s="73"/>
      <c r="S291" s="73"/>
      <c r="T291" s="104">
        <f t="shared" si="27"/>
        <v>0</v>
      </c>
      <c r="U291" s="22"/>
      <c r="V291" s="146"/>
      <c r="W291" s="22"/>
    </row>
    <row r="292" spans="1:23" ht="48.75" customHeight="1" thickBot="1" x14ac:dyDescent="0.3">
      <c r="A292" s="64">
        <v>5</v>
      </c>
      <c r="B292" s="32" t="s">
        <v>43</v>
      </c>
      <c r="C292" s="32" t="s">
        <v>342</v>
      </c>
      <c r="D292" s="33" t="s">
        <v>590</v>
      </c>
      <c r="E292" s="34">
        <v>6010000</v>
      </c>
      <c r="F292" s="35" t="s">
        <v>343</v>
      </c>
      <c r="G292" s="36" t="s">
        <v>344</v>
      </c>
      <c r="H292" s="35" t="s">
        <v>48</v>
      </c>
      <c r="I292" s="41">
        <v>8060000</v>
      </c>
      <c r="J292" s="73"/>
      <c r="K292" s="73"/>
      <c r="L292" s="73">
        <f>1867749</f>
        <v>1867749</v>
      </c>
      <c r="M292" s="73">
        <v>6192251</v>
      </c>
      <c r="N292" s="73"/>
      <c r="O292" s="73"/>
      <c r="P292" s="73"/>
      <c r="Q292" s="73"/>
      <c r="R292" s="73"/>
      <c r="S292" s="73"/>
      <c r="T292" s="104">
        <f t="shared" si="27"/>
        <v>8060000</v>
      </c>
      <c r="U292" s="22"/>
      <c r="V292" s="146"/>
      <c r="W292" s="22"/>
    </row>
    <row r="293" spans="1:23" ht="48.75" hidden="1" customHeight="1" thickBot="1" x14ac:dyDescent="0.3">
      <c r="A293" s="23">
        <v>6</v>
      </c>
      <c r="B293" s="32" t="s">
        <v>43</v>
      </c>
      <c r="C293" s="32" t="s">
        <v>342</v>
      </c>
      <c r="D293" s="33" t="s">
        <v>591</v>
      </c>
      <c r="E293" s="34">
        <v>6010000</v>
      </c>
      <c r="F293" s="35" t="s">
        <v>343</v>
      </c>
      <c r="G293" s="36" t="s">
        <v>344</v>
      </c>
      <c r="H293" s="35" t="s">
        <v>48</v>
      </c>
      <c r="I293" s="41"/>
      <c r="J293" s="73"/>
      <c r="K293" s="73"/>
      <c r="L293" s="73">
        <f>I293</f>
        <v>0</v>
      </c>
      <c r="M293" s="73"/>
      <c r="N293" s="73"/>
      <c r="O293" s="73"/>
      <c r="P293" s="73"/>
      <c r="Q293" s="73"/>
      <c r="R293" s="73"/>
      <c r="S293" s="73"/>
      <c r="T293" s="104">
        <f t="shared" si="27"/>
        <v>0</v>
      </c>
      <c r="U293" s="22"/>
      <c r="V293" s="146"/>
      <c r="W293" s="22"/>
    </row>
    <row r="294" spans="1:23" ht="49.5" hidden="1" customHeight="1" thickBot="1" x14ac:dyDescent="0.3">
      <c r="A294" s="64">
        <v>7</v>
      </c>
      <c r="B294" s="32" t="s">
        <v>43</v>
      </c>
      <c r="C294" s="32" t="s">
        <v>342</v>
      </c>
      <c r="D294" s="33" t="s">
        <v>590</v>
      </c>
      <c r="E294" s="34">
        <v>6010000</v>
      </c>
      <c r="F294" s="35" t="s">
        <v>343</v>
      </c>
      <c r="G294" s="36" t="s">
        <v>344</v>
      </c>
      <c r="H294" s="35" t="s">
        <v>48</v>
      </c>
      <c r="I294" s="41"/>
      <c r="J294" s="73"/>
      <c r="K294" s="73"/>
      <c r="L294" s="73"/>
      <c r="M294" s="73">
        <f>I294</f>
        <v>0</v>
      </c>
      <c r="N294" s="73"/>
      <c r="O294" s="73"/>
      <c r="P294" s="73"/>
      <c r="Q294" s="73"/>
      <c r="R294" s="73"/>
      <c r="S294" s="73"/>
      <c r="T294" s="104">
        <f t="shared" si="27"/>
        <v>0</v>
      </c>
      <c r="U294" s="22"/>
      <c r="V294" s="146"/>
      <c r="W294" s="42"/>
    </row>
    <row r="295" spans="1:23" ht="49.5" hidden="1" customHeight="1" thickBot="1" x14ac:dyDescent="0.3">
      <c r="A295" s="23">
        <v>8</v>
      </c>
      <c r="B295" s="32" t="s">
        <v>43</v>
      </c>
      <c r="C295" s="32" t="s">
        <v>342</v>
      </c>
      <c r="D295" s="33" t="s">
        <v>591</v>
      </c>
      <c r="E295" s="34">
        <v>6010000</v>
      </c>
      <c r="F295" s="35" t="s">
        <v>343</v>
      </c>
      <c r="G295" s="36" t="s">
        <v>344</v>
      </c>
      <c r="H295" s="35" t="s">
        <v>48</v>
      </c>
      <c r="I295" s="41"/>
      <c r="J295" s="73"/>
      <c r="K295" s="73"/>
      <c r="L295" s="73"/>
      <c r="M295" s="73">
        <f>I295</f>
        <v>0</v>
      </c>
      <c r="N295" s="73"/>
      <c r="O295" s="73"/>
      <c r="P295" s="73"/>
      <c r="Q295" s="73"/>
      <c r="R295" s="73"/>
      <c r="S295" s="73"/>
      <c r="T295" s="104">
        <f t="shared" si="27"/>
        <v>0</v>
      </c>
      <c r="U295" s="22"/>
      <c r="V295" s="146"/>
      <c r="W295" s="42"/>
    </row>
    <row r="296" spans="1:23" ht="30" customHeight="1" thickBot="1" x14ac:dyDescent="0.3">
      <c r="A296" s="64">
        <v>9</v>
      </c>
      <c r="B296" s="32" t="s">
        <v>43</v>
      </c>
      <c r="C296" s="32" t="s">
        <v>109</v>
      </c>
      <c r="D296" s="33" t="s">
        <v>590</v>
      </c>
      <c r="E296" s="34">
        <v>6000000</v>
      </c>
      <c r="F296" s="35" t="s">
        <v>110</v>
      </c>
      <c r="G296" s="295" t="s">
        <v>345</v>
      </c>
      <c r="H296" s="35" t="s">
        <v>47</v>
      </c>
      <c r="I296" s="41">
        <v>13937755</v>
      </c>
      <c r="J296" s="73">
        <f>I296</f>
        <v>13937755</v>
      </c>
      <c r="K296" s="73"/>
      <c r="L296" s="73"/>
      <c r="M296" s="73"/>
      <c r="N296" s="73"/>
      <c r="O296" s="73"/>
      <c r="P296" s="73"/>
      <c r="Q296" s="73"/>
      <c r="R296" s="73"/>
      <c r="S296" s="73"/>
      <c r="T296" s="104">
        <f t="shared" si="27"/>
        <v>13937755</v>
      </c>
      <c r="U296" s="22"/>
      <c r="W296" s="112"/>
    </row>
    <row r="297" spans="1:23" ht="30" hidden="1" customHeight="1" thickBot="1" x14ac:dyDescent="0.3">
      <c r="A297" s="23">
        <v>10</v>
      </c>
      <c r="B297" s="32" t="s">
        <v>43</v>
      </c>
      <c r="C297" s="32" t="s">
        <v>109</v>
      </c>
      <c r="D297" s="33" t="s">
        <v>591</v>
      </c>
      <c r="E297" s="34">
        <v>6000000</v>
      </c>
      <c r="F297" s="35" t="s">
        <v>110</v>
      </c>
      <c r="G297" s="295" t="s">
        <v>345</v>
      </c>
      <c r="H297" s="35" t="s">
        <v>47</v>
      </c>
      <c r="I297" s="41"/>
      <c r="J297" s="73">
        <f>I297</f>
        <v>0</v>
      </c>
      <c r="K297" s="73"/>
      <c r="L297" s="73"/>
      <c r="M297" s="73"/>
      <c r="N297" s="73"/>
      <c r="O297" s="73"/>
      <c r="P297" s="73"/>
      <c r="Q297" s="73"/>
      <c r="R297" s="73"/>
      <c r="S297" s="73"/>
      <c r="T297" s="104">
        <f t="shared" si="27"/>
        <v>0</v>
      </c>
      <c r="U297" s="22"/>
      <c r="W297" s="112"/>
    </row>
    <row r="298" spans="1:23" ht="30" customHeight="1" thickBot="1" x14ac:dyDescent="0.3">
      <c r="A298" s="64">
        <v>11</v>
      </c>
      <c r="B298" s="32" t="s">
        <v>43</v>
      </c>
      <c r="C298" s="32" t="s">
        <v>109</v>
      </c>
      <c r="D298" s="33" t="s">
        <v>590</v>
      </c>
      <c r="E298" s="34">
        <v>6010000</v>
      </c>
      <c r="F298" s="35" t="s">
        <v>110</v>
      </c>
      <c r="G298" s="295" t="s">
        <v>345</v>
      </c>
      <c r="H298" s="35" t="s">
        <v>48</v>
      </c>
      <c r="I298" s="41">
        <v>2310905</v>
      </c>
      <c r="J298" s="73">
        <f>I298</f>
        <v>2310905</v>
      </c>
      <c r="K298" s="73"/>
      <c r="L298" s="73"/>
      <c r="M298" s="73"/>
      <c r="N298" s="73"/>
      <c r="O298" s="73"/>
      <c r="P298" s="73"/>
      <c r="Q298" s="73"/>
      <c r="R298" s="73"/>
      <c r="S298" s="73"/>
      <c r="T298" s="104">
        <f t="shared" si="27"/>
        <v>2310905</v>
      </c>
      <c r="U298" s="22"/>
    </row>
    <row r="299" spans="1:23" ht="30" hidden="1" customHeight="1" thickBot="1" x14ac:dyDescent="0.3">
      <c r="A299" s="23">
        <v>12</v>
      </c>
      <c r="B299" s="32" t="s">
        <v>43</v>
      </c>
      <c r="C299" s="32" t="s">
        <v>109</v>
      </c>
      <c r="D299" s="33" t="s">
        <v>591</v>
      </c>
      <c r="E299" s="34">
        <v>6010000</v>
      </c>
      <c r="F299" s="35" t="s">
        <v>110</v>
      </c>
      <c r="G299" s="295" t="s">
        <v>345</v>
      </c>
      <c r="H299" s="35" t="s">
        <v>48</v>
      </c>
      <c r="I299" s="41"/>
      <c r="J299" s="73">
        <f>I299</f>
        <v>0</v>
      </c>
      <c r="K299" s="73"/>
      <c r="L299" s="73"/>
      <c r="M299" s="73"/>
      <c r="N299" s="73"/>
      <c r="O299" s="73"/>
      <c r="P299" s="73"/>
      <c r="Q299" s="73"/>
      <c r="R299" s="73"/>
      <c r="S299" s="73"/>
      <c r="T299" s="104">
        <f t="shared" si="27"/>
        <v>0</v>
      </c>
      <c r="U299" s="22"/>
    </row>
    <row r="300" spans="1:23" ht="43.5" customHeight="1" thickBot="1" x14ac:dyDescent="0.3">
      <c r="A300" s="64">
        <v>13</v>
      </c>
      <c r="B300" s="32" t="s">
        <v>43</v>
      </c>
      <c r="C300" s="32" t="s">
        <v>342</v>
      </c>
      <c r="D300" s="33" t="s">
        <v>591</v>
      </c>
      <c r="E300" s="34">
        <v>6020000</v>
      </c>
      <c r="F300" s="35" t="s">
        <v>343</v>
      </c>
      <c r="G300" s="295" t="s">
        <v>344</v>
      </c>
      <c r="H300" s="35" t="s">
        <v>285</v>
      </c>
      <c r="I300" s="41">
        <v>500000</v>
      </c>
      <c r="J300" s="73"/>
      <c r="K300" s="73"/>
      <c r="L300" s="73"/>
      <c r="M300" s="73"/>
      <c r="N300" s="73"/>
      <c r="O300" s="73"/>
      <c r="P300" s="73"/>
      <c r="Q300" s="73">
        <f>I300</f>
        <v>500000</v>
      </c>
      <c r="R300" s="73"/>
      <c r="S300" s="73"/>
      <c r="T300" s="104">
        <f t="shared" si="27"/>
        <v>500000</v>
      </c>
      <c r="U300" s="22"/>
    </row>
    <row r="301" spans="1:23" ht="48" thickBot="1" x14ac:dyDescent="0.3">
      <c r="A301" s="23">
        <v>14</v>
      </c>
      <c r="B301" s="32" t="s">
        <v>43</v>
      </c>
      <c r="C301" s="32" t="s">
        <v>342</v>
      </c>
      <c r="D301" s="33" t="s">
        <v>591</v>
      </c>
      <c r="E301" s="34">
        <v>6020000</v>
      </c>
      <c r="F301" s="35" t="s">
        <v>343</v>
      </c>
      <c r="G301" s="295" t="s">
        <v>344</v>
      </c>
      <c r="H301" s="45" t="s">
        <v>346</v>
      </c>
      <c r="I301" s="41">
        <v>11669000</v>
      </c>
      <c r="J301" s="73"/>
      <c r="K301" s="73"/>
      <c r="L301" s="73"/>
      <c r="M301" s="73"/>
      <c r="N301" s="73"/>
      <c r="O301" s="73"/>
      <c r="P301" s="73"/>
      <c r="Q301" s="73">
        <v>6580000</v>
      </c>
      <c r="R301" s="73">
        <v>5089000</v>
      </c>
      <c r="S301" s="73"/>
      <c r="T301" s="104">
        <f t="shared" si="27"/>
        <v>11669000</v>
      </c>
      <c r="U301" s="22"/>
    </row>
    <row r="302" spans="1:23" ht="48" hidden="1" thickBot="1" x14ac:dyDescent="0.3">
      <c r="A302" s="64">
        <v>15</v>
      </c>
      <c r="B302" s="32" t="s">
        <v>43</v>
      </c>
      <c r="C302" s="32" t="s">
        <v>342</v>
      </c>
      <c r="D302" s="33" t="s">
        <v>590</v>
      </c>
      <c r="E302" s="34">
        <v>6020000</v>
      </c>
      <c r="F302" s="35" t="s">
        <v>343</v>
      </c>
      <c r="G302" s="295" t="s">
        <v>344</v>
      </c>
      <c r="H302" s="45" t="s">
        <v>346</v>
      </c>
      <c r="I302" s="41"/>
      <c r="J302" s="73"/>
      <c r="K302" s="73"/>
      <c r="L302" s="73"/>
      <c r="M302" s="73"/>
      <c r="N302" s="73"/>
      <c r="O302" s="73"/>
      <c r="P302" s="73"/>
      <c r="Q302" s="73"/>
      <c r="R302" s="73"/>
      <c r="S302" s="73"/>
      <c r="T302" s="104">
        <f t="shared" si="27"/>
        <v>0</v>
      </c>
      <c r="U302" s="22"/>
    </row>
    <row r="303" spans="1:23" ht="48" thickBot="1" x14ac:dyDescent="0.3">
      <c r="A303" s="23">
        <v>16</v>
      </c>
      <c r="B303" s="32" t="s">
        <v>43</v>
      </c>
      <c r="C303" s="32" t="s">
        <v>342</v>
      </c>
      <c r="D303" s="33" t="s">
        <v>591</v>
      </c>
      <c r="E303" s="34">
        <v>6020000</v>
      </c>
      <c r="F303" s="35" t="s">
        <v>343</v>
      </c>
      <c r="G303" s="295" t="s">
        <v>344</v>
      </c>
      <c r="H303" s="45" t="s">
        <v>347</v>
      </c>
      <c r="I303" s="41">
        <v>12000000</v>
      </c>
      <c r="J303" s="73"/>
      <c r="K303" s="73"/>
      <c r="L303" s="73"/>
      <c r="M303" s="73"/>
      <c r="N303" s="73"/>
      <c r="O303" s="73">
        <f>I303</f>
        <v>12000000</v>
      </c>
      <c r="P303" s="73"/>
      <c r="Q303" s="73"/>
      <c r="R303" s="73"/>
      <c r="S303" s="73"/>
      <c r="T303" s="104">
        <f t="shared" si="27"/>
        <v>12000000</v>
      </c>
      <c r="U303" s="22"/>
    </row>
    <row r="304" spans="1:23" ht="48" thickBot="1" x14ac:dyDescent="0.3">
      <c r="A304" s="64">
        <v>17</v>
      </c>
      <c r="B304" s="32" t="s">
        <v>43</v>
      </c>
      <c r="C304" s="32" t="s">
        <v>342</v>
      </c>
      <c r="D304" s="33" t="s">
        <v>590</v>
      </c>
      <c r="E304" s="34">
        <v>6020000</v>
      </c>
      <c r="F304" s="35" t="s">
        <v>343</v>
      </c>
      <c r="G304" s="295" t="s">
        <v>344</v>
      </c>
      <c r="H304" s="45" t="s">
        <v>348</v>
      </c>
      <c r="I304" s="41">
        <v>400000</v>
      </c>
      <c r="J304" s="73"/>
      <c r="K304" s="73"/>
      <c r="L304" s="73"/>
      <c r="M304" s="73"/>
      <c r="N304" s="73"/>
      <c r="O304" s="73"/>
      <c r="P304" s="73"/>
      <c r="Q304" s="73">
        <f t="shared" ref="Q304:Q310" si="28">I304</f>
        <v>400000</v>
      </c>
      <c r="R304" s="73"/>
      <c r="S304" s="73"/>
      <c r="T304" s="104">
        <f t="shared" si="27"/>
        <v>400000</v>
      </c>
      <c r="U304" s="22"/>
    </row>
    <row r="305" spans="1:21" ht="48" hidden="1" thickBot="1" x14ac:dyDescent="0.3">
      <c r="A305" s="23">
        <v>18</v>
      </c>
      <c r="B305" s="32" t="s">
        <v>43</v>
      </c>
      <c r="C305" s="32" t="s">
        <v>342</v>
      </c>
      <c r="D305" s="33" t="s">
        <v>591</v>
      </c>
      <c r="E305" s="34">
        <v>6020000</v>
      </c>
      <c r="F305" s="35" t="s">
        <v>343</v>
      </c>
      <c r="G305" s="295" t="s">
        <v>344</v>
      </c>
      <c r="H305" s="45" t="s">
        <v>348</v>
      </c>
      <c r="I305" s="41"/>
      <c r="J305" s="73"/>
      <c r="K305" s="73"/>
      <c r="L305" s="73"/>
      <c r="M305" s="73"/>
      <c r="N305" s="73"/>
      <c r="O305" s="73"/>
      <c r="P305" s="73"/>
      <c r="Q305" s="73">
        <f t="shared" si="28"/>
        <v>0</v>
      </c>
      <c r="R305" s="73"/>
      <c r="S305" s="73"/>
      <c r="T305" s="104">
        <f t="shared" si="27"/>
        <v>0</v>
      </c>
      <c r="U305" s="22"/>
    </row>
    <row r="306" spans="1:21" ht="48" thickBot="1" x14ac:dyDescent="0.3">
      <c r="A306" s="64">
        <v>19</v>
      </c>
      <c r="B306" s="32" t="s">
        <v>43</v>
      </c>
      <c r="C306" s="32" t="s">
        <v>342</v>
      </c>
      <c r="D306" s="33" t="s">
        <v>590</v>
      </c>
      <c r="E306" s="34">
        <v>6020000</v>
      </c>
      <c r="F306" s="35" t="s">
        <v>343</v>
      </c>
      <c r="G306" s="295" t="s">
        <v>344</v>
      </c>
      <c r="H306" s="45" t="s">
        <v>349</v>
      </c>
      <c r="I306" s="41">
        <v>5300000</v>
      </c>
      <c r="J306" s="73"/>
      <c r="K306" s="73"/>
      <c r="L306" s="73"/>
      <c r="M306" s="73"/>
      <c r="N306" s="73"/>
      <c r="O306" s="73"/>
      <c r="P306" s="73"/>
      <c r="Q306" s="73">
        <f t="shared" si="28"/>
        <v>5300000</v>
      </c>
      <c r="R306" s="73"/>
      <c r="S306" s="73"/>
      <c r="T306" s="104">
        <f t="shared" si="27"/>
        <v>5300000</v>
      </c>
      <c r="U306" s="22"/>
    </row>
    <row r="307" spans="1:21" ht="48" hidden="1" thickBot="1" x14ac:dyDescent="0.3">
      <c r="A307" s="23">
        <v>20</v>
      </c>
      <c r="B307" s="32" t="s">
        <v>43</v>
      </c>
      <c r="C307" s="32" t="s">
        <v>342</v>
      </c>
      <c r="D307" s="33" t="s">
        <v>591</v>
      </c>
      <c r="E307" s="34">
        <v>6020000</v>
      </c>
      <c r="F307" s="35" t="s">
        <v>343</v>
      </c>
      <c r="G307" s="295" t="s">
        <v>344</v>
      </c>
      <c r="H307" s="45" t="s">
        <v>349</v>
      </c>
      <c r="I307" s="41"/>
      <c r="J307" s="73"/>
      <c r="K307" s="73"/>
      <c r="L307" s="73"/>
      <c r="M307" s="73"/>
      <c r="N307" s="73"/>
      <c r="O307" s="73"/>
      <c r="P307" s="73"/>
      <c r="Q307" s="73">
        <f t="shared" si="28"/>
        <v>0</v>
      </c>
      <c r="R307" s="73"/>
      <c r="S307" s="73"/>
      <c r="T307" s="104">
        <f t="shared" si="27"/>
        <v>0</v>
      </c>
      <c r="U307" s="22"/>
    </row>
    <row r="308" spans="1:21" ht="48" thickBot="1" x14ac:dyDescent="0.3">
      <c r="A308" s="64">
        <v>21</v>
      </c>
      <c r="B308" s="32" t="s">
        <v>43</v>
      </c>
      <c r="C308" s="32" t="s">
        <v>342</v>
      </c>
      <c r="D308" s="33" t="s">
        <v>591</v>
      </c>
      <c r="E308" s="34">
        <v>6020000</v>
      </c>
      <c r="F308" s="35" t="s">
        <v>343</v>
      </c>
      <c r="G308" s="295" t="s">
        <v>344</v>
      </c>
      <c r="H308" s="77" t="s">
        <v>619</v>
      </c>
      <c r="I308" s="41">
        <v>500000</v>
      </c>
      <c r="J308" s="73"/>
      <c r="K308" s="73"/>
      <c r="L308" s="73"/>
      <c r="M308" s="73"/>
      <c r="N308" s="73"/>
      <c r="O308" s="73"/>
      <c r="P308" s="73"/>
      <c r="Q308" s="73">
        <f t="shared" si="28"/>
        <v>500000</v>
      </c>
      <c r="R308" s="73"/>
      <c r="S308" s="73"/>
      <c r="T308" s="104">
        <f t="shared" si="27"/>
        <v>500000</v>
      </c>
      <c r="U308" s="22"/>
    </row>
    <row r="309" spans="1:21" ht="48" thickBot="1" x14ac:dyDescent="0.3">
      <c r="A309" s="23">
        <v>22</v>
      </c>
      <c r="B309" s="32" t="s">
        <v>43</v>
      </c>
      <c r="C309" s="32" t="s">
        <v>342</v>
      </c>
      <c r="D309" s="33" t="s">
        <v>591</v>
      </c>
      <c r="E309" s="34">
        <v>6020000</v>
      </c>
      <c r="F309" s="35" t="s">
        <v>343</v>
      </c>
      <c r="G309" s="295" t="s">
        <v>344</v>
      </c>
      <c r="H309" s="45" t="s">
        <v>350</v>
      </c>
      <c r="I309" s="41">
        <v>120000</v>
      </c>
      <c r="J309" s="73"/>
      <c r="K309" s="73"/>
      <c r="L309" s="73"/>
      <c r="M309" s="73"/>
      <c r="N309" s="73"/>
      <c r="O309" s="73"/>
      <c r="P309" s="73"/>
      <c r="Q309" s="73">
        <f t="shared" si="28"/>
        <v>120000</v>
      </c>
      <c r="R309" s="73"/>
      <c r="S309" s="73"/>
      <c r="T309" s="104">
        <f t="shared" si="27"/>
        <v>120000</v>
      </c>
      <c r="U309" s="22"/>
    </row>
    <row r="310" spans="1:21" ht="48" thickBot="1" x14ac:dyDescent="0.3">
      <c r="A310" s="64">
        <v>23</v>
      </c>
      <c r="B310" s="32" t="s">
        <v>43</v>
      </c>
      <c r="C310" s="32" t="s">
        <v>342</v>
      </c>
      <c r="D310" s="33" t="s">
        <v>591</v>
      </c>
      <c r="E310" s="34">
        <v>6020000</v>
      </c>
      <c r="F310" s="35" t="s">
        <v>343</v>
      </c>
      <c r="G310" s="295" t="s">
        <v>344</v>
      </c>
      <c r="H310" s="45" t="s">
        <v>139</v>
      </c>
      <c r="I310" s="41">
        <v>40000</v>
      </c>
      <c r="J310" s="73"/>
      <c r="K310" s="73"/>
      <c r="L310" s="73"/>
      <c r="M310" s="73"/>
      <c r="N310" s="73"/>
      <c r="O310" s="73"/>
      <c r="P310" s="73"/>
      <c r="Q310" s="73">
        <f t="shared" si="28"/>
        <v>40000</v>
      </c>
      <c r="R310" s="73"/>
      <c r="S310" s="73"/>
      <c r="T310" s="104">
        <f t="shared" si="27"/>
        <v>40000</v>
      </c>
      <c r="U310" s="22"/>
    </row>
    <row r="311" spans="1:21" ht="48" thickBot="1" x14ac:dyDescent="0.3">
      <c r="A311" s="23">
        <v>24</v>
      </c>
      <c r="B311" s="32" t="s">
        <v>43</v>
      </c>
      <c r="C311" s="32" t="s">
        <v>342</v>
      </c>
      <c r="D311" s="33" t="s">
        <v>591</v>
      </c>
      <c r="E311" s="34">
        <v>6020000</v>
      </c>
      <c r="F311" s="35" t="s">
        <v>343</v>
      </c>
      <c r="G311" s="295" t="s">
        <v>344</v>
      </c>
      <c r="H311" s="45" t="s">
        <v>351</v>
      </c>
      <c r="I311" s="41">
        <v>50000</v>
      </c>
      <c r="J311" s="73"/>
      <c r="K311" s="73"/>
      <c r="L311" s="73"/>
      <c r="M311" s="73"/>
      <c r="N311" s="73"/>
      <c r="O311" s="73"/>
      <c r="P311" s="73">
        <f>I311</f>
        <v>50000</v>
      </c>
      <c r="Q311" s="73"/>
      <c r="R311" s="73"/>
      <c r="S311" s="73"/>
      <c r="T311" s="104">
        <f t="shared" si="27"/>
        <v>50000</v>
      </c>
      <c r="U311" s="22"/>
    </row>
    <row r="312" spans="1:21" ht="48" thickBot="1" x14ac:dyDescent="0.3">
      <c r="A312" s="64">
        <v>25</v>
      </c>
      <c r="B312" s="32" t="s">
        <v>43</v>
      </c>
      <c r="C312" s="32" t="s">
        <v>342</v>
      </c>
      <c r="D312" s="33" t="s">
        <v>591</v>
      </c>
      <c r="E312" s="34">
        <v>6020000</v>
      </c>
      <c r="F312" s="35" t="s">
        <v>343</v>
      </c>
      <c r="G312" s="295" t="s">
        <v>344</v>
      </c>
      <c r="H312" s="45" t="s">
        <v>352</v>
      </c>
      <c r="I312" s="41">
        <v>850000</v>
      </c>
      <c r="J312" s="73"/>
      <c r="K312" s="73"/>
      <c r="L312" s="73"/>
      <c r="M312" s="73"/>
      <c r="N312" s="73"/>
      <c r="O312" s="73"/>
      <c r="P312" s="73"/>
      <c r="Q312" s="73">
        <f>I312</f>
        <v>850000</v>
      </c>
      <c r="R312" s="73"/>
      <c r="S312" s="73"/>
      <c r="T312" s="104">
        <f t="shared" si="27"/>
        <v>850000</v>
      </c>
      <c r="U312" s="22"/>
    </row>
    <row r="313" spans="1:21" ht="48" thickBot="1" x14ac:dyDescent="0.3">
      <c r="A313" s="23">
        <v>26</v>
      </c>
      <c r="B313" s="32" t="s">
        <v>43</v>
      </c>
      <c r="C313" s="32" t="s">
        <v>342</v>
      </c>
      <c r="D313" s="33" t="s">
        <v>591</v>
      </c>
      <c r="E313" s="34">
        <v>6020000</v>
      </c>
      <c r="F313" s="35" t="s">
        <v>343</v>
      </c>
      <c r="G313" s="295" t="s">
        <v>344</v>
      </c>
      <c r="H313" s="45" t="s">
        <v>353</v>
      </c>
      <c r="I313" s="41">
        <v>26260000</v>
      </c>
      <c r="J313" s="73"/>
      <c r="K313" s="73"/>
      <c r="L313" s="73"/>
      <c r="M313" s="73"/>
      <c r="N313" s="73"/>
      <c r="O313" s="73"/>
      <c r="P313" s="73"/>
      <c r="Q313" s="73">
        <v>16360000</v>
      </c>
      <c r="R313" s="73">
        <v>9900000</v>
      </c>
      <c r="S313" s="73"/>
      <c r="T313" s="104">
        <f t="shared" si="27"/>
        <v>26260000</v>
      </c>
      <c r="U313" s="22"/>
    </row>
    <row r="314" spans="1:21" ht="48" thickBot="1" x14ac:dyDescent="0.3">
      <c r="A314" s="64">
        <v>27</v>
      </c>
      <c r="B314" s="32" t="s">
        <v>43</v>
      </c>
      <c r="C314" s="32" t="s">
        <v>342</v>
      </c>
      <c r="D314" s="33" t="s">
        <v>591</v>
      </c>
      <c r="E314" s="34">
        <v>6020000</v>
      </c>
      <c r="F314" s="35" t="s">
        <v>343</v>
      </c>
      <c r="G314" s="295" t="s">
        <v>344</v>
      </c>
      <c r="H314" s="45" t="s">
        <v>354</v>
      </c>
      <c r="I314" s="41">
        <v>12648000</v>
      </c>
      <c r="J314" s="73"/>
      <c r="K314" s="73"/>
      <c r="L314" s="73"/>
      <c r="M314" s="73"/>
      <c r="N314" s="73"/>
      <c r="O314" s="73"/>
      <c r="P314" s="73"/>
      <c r="Q314" s="73">
        <f>I314</f>
        <v>12648000</v>
      </c>
      <c r="R314" s="73"/>
      <c r="S314" s="73"/>
      <c r="T314" s="104">
        <f t="shared" si="27"/>
        <v>12648000</v>
      </c>
      <c r="U314" s="22"/>
    </row>
    <row r="315" spans="1:21" ht="48" hidden="1" thickBot="1" x14ac:dyDescent="0.3">
      <c r="A315" s="23">
        <v>28</v>
      </c>
      <c r="B315" s="32" t="s">
        <v>43</v>
      </c>
      <c r="C315" s="32" t="s">
        <v>342</v>
      </c>
      <c r="D315" s="33" t="s">
        <v>591</v>
      </c>
      <c r="E315" s="34">
        <v>6020000</v>
      </c>
      <c r="F315" s="35" t="s">
        <v>343</v>
      </c>
      <c r="G315" s="295" t="s">
        <v>344</v>
      </c>
      <c r="H315" s="45" t="s">
        <v>355</v>
      </c>
      <c r="I315" s="41"/>
      <c r="J315" s="73"/>
      <c r="K315" s="73"/>
      <c r="L315" s="73"/>
      <c r="M315" s="73"/>
      <c r="N315" s="73"/>
      <c r="O315" s="73"/>
      <c r="P315" s="73"/>
      <c r="Q315" s="73">
        <f>I315</f>
        <v>0</v>
      </c>
      <c r="R315" s="73"/>
      <c r="S315" s="73"/>
      <c r="T315" s="104">
        <f t="shared" si="27"/>
        <v>0</v>
      </c>
      <c r="U315" s="22"/>
    </row>
    <row r="316" spans="1:21" ht="48" thickBot="1" x14ac:dyDescent="0.3">
      <c r="A316" s="23"/>
      <c r="B316" s="32" t="s">
        <v>43</v>
      </c>
      <c r="C316" s="32" t="s">
        <v>342</v>
      </c>
      <c r="D316" s="33" t="s">
        <v>591</v>
      </c>
      <c r="E316" s="34">
        <v>6020000</v>
      </c>
      <c r="F316" s="35" t="s">
        <v>343</v>
      </c>
      <c r="G316" s="295" t="s">
        <v>344</v>
      </c>
      <c r="H316" s="45" t="s">
        <v>620</v>
      </c>
      <c r="I316" s="41">
        <v>540000</v>
      </c>
      <c r="J316" s="73"/>
      <c r="K316" s="73"/>
      <c r="L316" s="73"/>
      <c r="M316" s="73"/>
      <c r="N316" s="73"/>
      <c r="O316" s="73"/>
      <c r="P316" s="73"/>
      <c r="Q316" s="73">
        <f>I316</f>
        <v>540000</v>
      </c>
      <c r="R316" s="73"/>
      <c r="S316" s="73"/>
      <c r="T316" s="104">
        <f t="shared" si="27"/>
        <v>540000</v>
      </c>
      <c r="U316" s="22"/>
    </row>
    <row r="317" spans="1:21" ht="48" thickBot="1" x14ac:dyDescent="0.3">
      <c r="A317" s="64">
        <v>29</v>
      </c>
      <c r="B317" s="32" t="s">
        <v>43</v>
      </c>
      <c r="C317" s="32" t="s">
        <v>342</v>
      </c>
      <c r="D317" s="33" t="s">
        <v>591</v>
      </c>
      <c r="E317" s="34">
        <v>6020000</v>
      </c>
      <c r="F317" s="74" t="s">
        <v>343</v>
      </c>
      <c r="G317" s="295" t="s">
        <v>344</v>
      </c>
      <c r="H317" s="45" t="s">
        <v>356</v>
      </c>
      <c r="I317" s="41">
        <v>210000</v>
      </c>
      <c r="J317" s="73"/>
      <c r="K317" s="73"/>
      <c r="L317" s="73"/>
      <c r="M317" s="73"/>
      <c r="N317" s="73"/>
      <c r="O317" s="73"/>
      <c r="P317" s="73"/>
      <c r="Q317" s="73">
        <f>I317</f>
        <v>210000</v>
      </c>
      <c r="R317" s="73"/>
      <c r="S317" s="73"/>
      <c r="T317" s="104">
        <f t="shared" si="27"/>
        <v>210000</v>
      </c>
      <c r="U317" s="22"/>
    </row>
    <row r="318" spans="1:21" ht="48" thickBot="1" x14ac:dyDescent="0.3">
      <c r="A318" s="23"/>
      <c r="B318" s="32" t="s">
        <v>43</v>
      </c>
      <c r="C318" s="32" t="s">
        <v>342</v>
      </c>
      <c r="D318" s="33" t="s">
        <v>591</v>
      </c>
      <c r="E318" s="34">
        <v>6020000</v>
      </c>
      <c r="F318" s="74" t="s">
        <v>343</v>
      </c>
      <c r="G318" s="295" t="s">
        <v>344</v>
      </c>
      <c r="H318" s="45" t="s">
        <v>621</v>
      </c>
      <c r="I318" s="41">
        <v>350400</v>
      </c>
      <c r="J318" s="73"/>
      <c r="K318" s="73"/>
      <c r="L318" s="73"/>
      <c r="M318" s="73"/>
      <c r="N318" s="73"/>
      <c r="O318" s="73"/>
      <c r="P318" s="73"/>
      <c r="Q318" s="73">
        <f>I318</f>
        <v>350400</v>
      </c>
      <c r="R318" s="73"/>
      <c r="S318" s="73"/>
      <c r="T318" s="104">
        <f t="shared" si="27"/>
        <v>350400</v>
      </c>
      <c r="U318" s="22"/>
    </row>
    <row r="319" spans="1:21" ht="48" thickBot="1" x14ac:dyDescent="0.3">
      <c r="A319" s="23">
        <v>30</v>
      </c>
      <c r="B319" s="32" t="s">
        <v>43</v>
      </c>
      <c r="C319" s="32" t="s">
        <v>342</v>
      </c>
      <c r="D319" s="33" t="s">
        <v>591</v>
      </c>
      <c r="E319" s="34">
        <v>6020000</v>
      </c>
      <c r="F319" s="74" t="s">
        <v>343</v>
      </c>
      <c r="G319" s="295" t="s">
        <v>344</v>
      </c>
      <c r="H319" s="45" t="s">
        <v>357</v>
      </c>
      <c r="I319" s="41">
        <v>460000</v>
      </c>
      <c r="J319" s="73"/>
      <c r="K319" s="73"/>
      <c r="L319" s="73"/>
      <c r="M319" s="73"/>
      <c r="N319" s="73"/>
      <c r="O319" s="73"/>
      <c r="P319" s="73"/>
      <c r="Q319" s="73">
        <v>200000</v>
      </c>
      <c r="R319" s="73">
        <v>260000</v>
      </c>
      <c r="S319" s="73"/>
      <c r="T319" s="104">
        <f t="shared" si="27"/>
        <v>460000</v>
      </c>
      <c r="U319" s="22"/>
    </row>
    <row r="320" spans="1:21" ht="48" thickBot="1" x14ac:dyDescent="0.3">
      <c r="A320" s="64">
        <v>31</v>
      </c>
      <c r="B320" s="32" t="s">
        <v>43</v>
      </c>
      <c r="C320" s="32" t="s">
        <v>342</v>
      </c>
      <c r="D320" s="33" t="s">
        <v>591</v>
      </c>
      <c r="E320" s="34">
        <v>6020000</v>
      </c>
      <c r="F320" s="74" t="s">
        <v>343</v>
      </c>
      <c r="G320" s="295" t="s">
        <v>344</v>
      </c>
      <c r="H320" s="45" t="s">
        <v>302</v>
      </c>
      <c r="I320" s="41">
        <v>400000</v>
      </c>
      <c r="J320" s="73"/>
      <c r="K320" s="73"/>
      <c r="L320" s="73"/>
      <c r="M320" s="73"/>
      <c r="N320" s="73"/>
      <c r="O320" s="73"/>
      <c r="P320" s="73"/>
      <c r="Q320" s="73">
        <f>I320</f>
        <v>400000</v>
      </c>
      <c r="R320" s="73"/>
      <c r="S320" s="73"/>
      <c r="T320" s="104">
        <f t="shared" si="27"/>
        <v>400000</v>
      </c>
      <c r="U320" s="22"/>
    </row>
    <row r="321" spans="1:21" ht="48" thickBot="1" x14ac:dyDescent="0.3">
      <c r="A321" s="23">
        <v>32</v>
      </c>
      <c r="B321" s="32" t="s">
        <v>43</v>
      </c>
      <c r="C321" s="32" t="s">
        <v>342</v>
      </c>
      <c r="D321" s="33" t="s">
        <v>591</v>
      </c>
      <c r="E321" s="34">
        <v>6020000</v>
      </c>
      <c r="F321" s="74" t="s">
        <v>343</v>
      </c>
      <c r="G321" s="295" t="s">
        <v>344</v>
      </c>
      <c r="H321" s="45" t="s">
        <v>358</v>
      </c>
      <c r="I321" s="41">
        <v>500000</v>
      </c>
      <c r="J321" s="73"/>
      <c r="K321" s="73"/>
      <c r="L321" s="73"/>
      <c r="M321" s="73"/>
      <c r="N321" s="73"/>
      <c r="O321" s="73"/>
      <c r="P321" s="73"/>
      <c r="Q321" s="73">
        <f>I321</f>
        <v>500000</v>
      </c>
      <c r="R321" s="73"/>
      <c r="S321" s="73"/>
      <c r="T321" s="104">
        <f t="shared" si="27"/>
        <v>500000</v>
      </c>
      <c r="U321" s="22"/>
    </row>
    <row r="322" spans="1:21" ht="48" thickBot="1" x14ac:dyDescent="0.3">
      <c r="A322" s="23">
        <v>34</v>
      </c>
      <c r="B322" s="32" t="s">
        <v>43</v>
      </c>
      <c r="C322" s="32" t="s">
        <v>342</v>
      </c>
      <c r="D322" s="33" t="s">
        <v>591</v>
      </c>
      <c r="E322" s="34">
        <v>6020000</v>
      </c>
      <c r="F322" s="35" t="s">
        <v>343</v>
      </c>
      <c r="G322" s="295" t="s">
        <v>344</v>
      </c>
      <c r="H322" s="45" t="s">
        <v>360</v>
      </c>
      <c r="I322" s="41">
        <v>1710000</v>
      </c>
      <c r="J322" s="73"/>
      <c r="K322" s="73"/>
      <c r="L322" s="73"/>
      <c r="M322" s="73"/>
      <c r="N322" s="73"/>
      <c r="O322" s="73"/>
      <c r="P322" s="73"/>
      <c r="Q322" s="73">
        <v>1190000</v>
      </c>
      <c r="R322" s="73">
        <v>520000</v>
      </c>
      <c r="S322" s="73"/>
      <c r="T322" s="104">
        <f t="shared" si="27"/>
        <v>1710000</v>
      </c>
      <c r="U322" s="22"/>
    </row>
    <row r="323" spans="1:21" ht="48" thickBot="1" x14ac:dyDescent="0.3">
      <c r="A323" s="64">
        <v>35</v>
      </c>
      <c r="B323" s="32" t="s">
        <v>43</v>
      </c>
      <c r="C323" s="32" t="s">
        <v>342</v>
      </c>
      <c r="D323" s="33" t="s">
        <v>591</v>
      </c>
      <c r="E323" s="34">
        <v>6020000</v>
      </c>
      <c r="F323" s="35" t="s">
        <v>343</v>
      </c>
      <c r="G323" s="295" t="s">
        <v>344</v>
      </c>
      <c r="H323" s="45" t="s">
        <v>361</v>
      </c>
      <c r="I323" s="41">
        <v>120000</v>
      </c>
      <c r="J323" s="73"/>
      <c r="K323" s="73"/>
      <c r="L323" s="73"/>
      <c r="M323" s="73"/>
      <c r="N323" s="73"/>
      <c r="O323" s="73"/>
      <c r="P323" s="73">
        <f>I323</f>
        <v>120000</v>
      </c>
      <c r="Q323" s="73"/>
      <c r="R323" s="73"/>
      <c r="S323" s="73"/>
      <c r="T323" s="104">
        <f t="shared" si="27"/>
        <v>120000</v>
      </c>
      <c r="U323" s="22"/>
    </row>
    <row r="324" spans="1:21" ht="48" thickBot="1" x14ac:dyDescent="0.3">
      <c r="A324" s="23">
        <v>36</v>
      </c>
      <c r="B324" s="32" t="s">
        <v>43</v>
      </c>
      <c r="C324" s="32" t="s">
        <v>342</v>
      </c>
      <c r="D324" s="33" t="s">
        <v>591</v>
      </c>
      <c r="E324" s="34">
        <v>6020000</v>
      </c>
      <c r="F324" s="35" t="s">
        <v>343</v>
      </c>
      <c r="G324" s="295" t="s">
        <v>344</v>
      </c>
      <c r="H324" s="45" t="s">
        <v>362</v>
      </c>
      <c r="I324" s="41">
        <v>1200000</v>
      </c>
      <c r="J324" s="73"/>
      <c r="K324" s="73"/>
      <c r="L324" s="73"/>
      <c r="M324" s="73"/>
      <c r="N324" s="73"/>
      <c r="O324" s="73"/>
      <c r="P324" s="73"/>
      <c r="Q324" s="73">
        <f>I324</f>
        <v>1200000</v>
      </c>
      <c r="R324" s="73"/>
      <c r="S324" s="73"/>
      <c r="T324" s="104">
        <f t="shared" si="27"/>
        <v>1200000</v>
      </c>
      <c r="U324" s="22"/>
    </row>
    <row r="325" spans="1:21" ht="48" thickBot="1" x14ac:dyDescent="0.3">
      <c r="A325" s="64">
        <v>37</v>
      </c>
      <c r="B325" s="32" t="s">
        <v>43</v>
      </c>
      <c r="C325" s="32" t="s">
        <v>342</v>
      </c>
      <c r="D325" s="33" t="s">
        <v>591</v>
      </c>
      <c r="E325" s="34">
        <v>6020000</v>
      </c>
      <c r="F325" s="35" t="s">
        <v>343</v>
      </c>
      <c r="G325" s="295" t="s">
        <v>344</v>
      </c>
      <c r="H325" s="45" t="s">
        <v>363</v>
      </c>
      <c r="I325" s="41">
        <v>160000</v>
      </c>
      <c r="J325" s="73"/>
      <c r="K325" s="73"/>
      <c r="L325" s="73"/>
      <c r="M325" s="73"/>
      <c r="N325" s="73"/>
      <c r="O325" s="73"/>
      <c r="P325" s="73"/>
      <c r="Q325" s="73">
        <f>I325</f>
        <v>160000</v>
      </c>
      <c r="R325" s="73"/>
      <c r="S325" s="73"/>
      <c r="T325" s="104">
        <f t="shared" si="27"/>
        <v>160000</v>
      </c>
      <c r="U325" s="22"/>
    </row>
    <row r="326" spans="1:21" ht="48" thickBot="1" x14ac:dyDescent="0.3">
      <c r="A326" s="23">
        <v>38</v>
      </c>
      <c r="B326" s="32" t="s">
        <v>43</v>
      </c>
      <c r="C326" s="32" t="s">
        <v>342</v>
      </c>
      <c r="D326" s="33" t="s">
        <v>591</v>
      </c>
      <c r="E326" s="34">
        <v>6020000</v>
      </c>
      <c r="F326" s="35" t="s">
        <v>343</v>
      </c>
      <c r="G326" s="295" t="s">
        <v>344</v>
      </c>
      <c r="H326" s="45" t="s">
        <v>364</v>
      </c>
      <c r="I326" s="41">
        <v>1190000</v>
      </c>
      <c r="J326" s="73"/>
      <c r="K326" s="73"/>
      <c r="L326" s="73"/>
      <c r="M326" s="73"/>
      <c r="N326" s="73"/>
      <c r="O326" s="73">
        <v>810000</v>
      </c>
      <c r="P326" s="73"/>
      <c r="Q326" s="73"/>
      <c r="R326" s="73">
        <v>380000</v>
      </c>
      <c r="S326" s="73"/>
      <c r="T326" s="104">
        <f t="shared" si="27"/>
        <v>1190000</v>
      </c>
      <c r="U326" s="22"/>
    </row>
    <row r="327" spans="1:21" ht="48" thickBot="1" x14ac:dyDescent="0.3">
      <c r="A327" s="64">
        <v>39</v>
      </c>
      <c r="B327" s="32" t="s">
        <v>43</v>
      </c>
      <c r="C327" s="32" t="s">
        <v>342</v>
      </c>
      <c r="D327" s="33" t="s">
        <v>591</v>
      </c>
      <c r="E327" s="34">
        <v>6020000</v>
      </c>
      <c r="F327" s="35" t="s">
        <v>343</v>
      </c>
      <c r="G327" s="295" t="s">
        <v>344</v>
      </c>
      <c r="H327" s="45" t="s">
        <v>365</v>
      </c>
      <c r="I327" s="41">
        <v>120000</v>
      </c>
      <c r="J327" s="73"/>
      <c r="K327" s="73"/>
      <c r="L327" s="73"/>
      <c r="M327" s="73"/>
      <c r="N327" s="73"/>
      <c r="O327" s="73"/>
      <c r="P327" s="73">
        <v>120000</v>
      </c>
      <c r="Q327" s="73"/>
      <c r="R327" s="73"/>
      <c r="S327" s="73"/>
      <c r="T327" s="104">
        <f t="shared" si="27"/>
        <v>120000</v>
      </c>
      <c r="U327" s="22"/>
    </row>
    <row r="328" spans="1:21" ht="48" thickBot="1" x14ac:dyDescent="0.3">
      <c r="A328" s="23">
        <v>40</v>
      </c>
      <c r="B328" s="32" t="s">
        <v>43</v>
      </c>
      <c r="C328" s="32" t="s">
        <v>342</v>
      </c>
      <c r="D328" s="33" t="s">
        <v>591</v>
      </c>
      <c r="E328" s="34">
        <v>6020000</v>
      </c>
      <c r="F328" s="35" t="s">
        <v>343</v>
      </c>
      <c r="G328" s="295" t="s">
        <v>344</v>
      </c>
      <c r="H328" s="35" t="s">
        <v>366</v>
      </c>
      <c r="I328" s="41">
        <v>120000</v>
      </c>
      <c r="J328" s="73"/>
      <c r="K328" s="73"/>
      <c r="L328" s="73"/>
      <c r="M328" s="73"/>
      <c r="N328" s="73"/>
      <c r="O328" s="73"/>
      <c r="P328" s="73"/>
      <c r="Q328" s="73">
        <f>I328</f>
        <v>120000</v>
      </c>
      <c r="R328" s="73"/>
      <c r="S328" s="73"/>
      <c r="T328" s="104">
        <f t="shared" si="27"/>
        <v>120000</v>
      </c>
      <c r="U328" s="22"/>
    </row>
    <row r="329" spans="1:21" ht="48" thickBot="1" x14ac:dyDescent="0.3">
      <c r="A329" s="64">
        <v>41</v>
      </c>
      <c r="B329" s="32" t="s">
        <v>43</v>
      </c>
      <c r="C329" s="32" t="s">
        <v>342</v>
      </c>
      <c r="D329" s="33" t="s">
        <v>591</v>
      </c>
      <c r="E329" s="34">
        <v>6020000</v>
      </c>
      <c r="F329" s="35" t="s">
        <v>343</v>
      </c>
      <c r="G329" s="295" t="s">
        <v>344</v>
      </c>
      <c r="H329" s="35" t="s">
        <v>367</v>
      </c>
      <c r="I329" s="41">
        <v>120000</v>
      </c>
      <c r="J329" s="73"/>
      <c r="K329" s="73"/>
      <c r="L329" s="73"/>
      <c r="M329" s="73"/>
      <c r="N329" s="73"/>
      <c r="O329" s="73"/>
      <c r="P329" s="73"/>
      <c r="Q329" s="73">
        <f>I329</f>
        <v>120000</v>
      </c>
      <c r="R329" s="73"/>
      <c r="S329" s="73"/>
      <c r="T329" s="104">
        <f t="shared" si="27"/>
        <v>120000</v>
      </c>
      <c r="U329" s="22"/>
    </row>
    <row r="330" spans="1:21" ht="48" thickBot="1" x14ac:dyDescent="0.3">
      <c r="A330" s="23">
        <v>42</v>
      </c>
      <c r="B330" s="32" t="s">
        <v>43</v>
      </c>
      <c r="C330" s="32" t="s">
        <v>342</v>
      </c>
      <c r="D330" s="33" t="s">
        <v>591</v>
      </c>
      <c r="E330" s="34">
        <v>6020000</v>
      </c>
      <c r="F330" s="35" t="s">
        <v>343</v>
      </c>
      <c r="G330" s="295" t="s">
        <v>344</v>
      </c>
      <c r="H330" s="45" t="s">
        <v>368</v>
      </c>
      <c r="I330" s="41">
        <v>50000</v>
      </c>
      <c r="J330" s="73"/>
      <c r="K330" s="73"/>
      <c r="L330" s="73"/>
      <c r="M330" s="73"/>
      <c r="N330" s="73"/>
      <c r="O330" s="73"/>
      <c r="P330" s="73"/>
      <c r="Q330" s="73">
        <f>I330</f>
        <v>50000</v>
      </c>
      <c r="R330" s="73"/>
      <c r="S330" s="73"/>
      <c r="T330" s="104">
        <f t="shared" si="27"/>
        <v>50000</v>
      </c>
      <c r="U330" s="22"/>
    </row>
    <row r="331" spans="1:21" ht="48" thickBot="1" x14ac:dyDescent="0.3">
      <c r="A331" s="64">
        <v>43</v>
      </c>
      <c r="B331" s="32" t="s">
        <v>43</v>
      </c>
      <c r="C331" s="32" t="s">
        <v>342</v>
      </c>
      <c r="D331" s="33" t="s">
        <v>591</v>
      </c>
      <c r="E331" s="34">
        <v>6020000</v>
      </c>
      <c r="F331" s="35" t="s">
        <v>343</v>
      </c>
      <c r="G331" s="295" t="s">
        <v>344</v>
      </c>
      <c r="H331" s="45" t="s">
        <v>369</v>
      </c>
      <c r="I331" s="41">
        <v>300000</v>
      </c>
      <c r="J331" s="73"/>
      <c r="K331" s="73"/>
      <c r="L331" s="73"/>
      <c r="M331" s="73"/>
      <c r="N331" s="73"/>
      <c r="O331" s="73"/>
      <c r="P331" s="73"/>
      <c r="Q331" s="73">
        <f>I331</f>
        <v>300000</v>
      </c>
      <c r="R331" s="73"/>
      <c r="S331" s="73"/>
      <c r="T331" s="104">
        <f t="shared" si="27"/>
        <v>300000</v>
      </c>
      <c r="U331" s="22"/>
    </row>
    <row r="332" spans="1:21" ht="48" thickBot="1" x14ac:dyDescent="0.3">
      <c r="A332" s="23">
        <v>44</v>
      </c>
      <c r="B332" s="32" t="s">
        <v>43</v>
      </c>
      <c r="C332" s="32" t="s">
        <v>342</v>
      </c>
      <c r="D332" s="33" t="s">
        <v>591</v>
      </c>
      <c r="E332" s="34">
        <v>6020000</v>
      </c>
      <c r="F332" s="35" t="s">
        <v>343</v>
      </c>
      <c r="G332" s="295" t="s">
        <v>344</v>
      </c>
      <c r="H332" s="45" t="s">
        <v>370</v>
      </c>
      <c r="I332" s="41">
        <v>120000</v>
      </c>
      <c r="J332" s="73"/>
      <c r="K332" s="73"/>
      <c r="L332" s="73"/>
      <c r="M332" s="73"/>
      <c r="N332" s="73"/>
      <c r="O332" s="73"/>
      <c r="P332" s="73">
        <f>I332</f>
        <v>120000</v>
      </c>
      <c r="Q332" s="73"/>
      <c r="R332" s="73"/>
      <c r="S332" s="73"/>
      <c r="T332" s="104">
        <f t="shared" si="27"/>
        <v>120000</v>
      </c>
      <c r="U332" s="22"/>
    </row>
    <row r="333" spans="1:21" ht="48" thickBot="1" x14ac:dyDescent="0.3">
      <c r="A333" s="64">
        <v>45</v>
      </c>
      <c r="B333" s="32" t="s">
        <v>43</v>
      </c>
      <c r="C333" s="32" t="s">
        <v>342</v>
      </c>
      <c r="D333" s="33" t="s">
        <v>591</v>
      </c>
      <c r="E333" s="34">
        <v>6020000</v>
      </c>
      <c r="F333" s="35" t="s">
        <v>343</v>
      </c>
      <c r="G333" s="295" t="s">
        <v>344</v>
      </c>
      <c r="H333" s="45" t="s">
        <v>371</v>
      </c>
      <c r="I333" s="41">
        <v>120000</v>
      </c>
      <c r="J333" s="73"/>
      <c r="K333" s="73"/>
      <c r="L333" s="73"/>
      <c r="M333" s="73"/>
      <c r="N333" s="73"/>
      <c r="O333" s="73"/>
      <c r="P333" s="73">
        <f>I333</f>
        <v>120000</v>
      </c>
      <c r="Q333" s="73"/>
      <c r="R333" s="73"/>
      <c r="S333" s="73"/>
      <c r="T333" s="104">
        <f t="shared" si="27"/>
        <v>120000</v>
      </c>
      <c r="U333" s="22"/>
    </row>
    <row r="334" spans="1:21" ht="48" thickBot="1" x14ac:dyDescent="0.3">
      <c r="A334" s="23">
        <v>46</v>
      </c>
      <c r="B334" s="32" t="s">
        <v>43</v>
      </c>
      <c r="C334" s="32" t="s">
        <v>342</v>
      </c>
      <c r="D334" s="33" t="s">
        <v>591</v>
      </c>
      <c r="E334" s="34">
        <v>6020000</v>
      </c>
      <c r="F334" s="35" t="s">
        <v>343</v>
      </c>
      <c r="G334" s="295" t="s">
        <v>344</v>
      </c>
      <c r="H334" s="45" t="s">
        <v>372</v>
      </c>
      <c r="I334" s="41">
        <v>1200000</v>
      </c>
      <c r="J334" s="73"/>
      <c r="K334" s="73"/>
      <c r="L334" s="73"/>
      <c r="M334" s="73"/>
      <c r="N334" s="73"/>
      <c r="O334" s="73"/>
      <c r="P334" s="73"/>
      <c r="Q334" s="73">
        <v>540000</v>
      </c>
      <c r="R334" s="73">
        <v>660000</v>
      </c>
      <c r="S334" s="73"/>
      <c r="T334" s="104">
        <f t="shared" si="27"/>
        <v>1200000</v>
      </c>
      <c r="U334" s="22"/>
    </row>
    <row r="335" spans="1:21" ht="48" thickBot="1" x14ac:dyDescent="0.3">
      <c r="A335" s="23">
        <v>48</v>
      </c>
      <c r="B335" s="32" t="s">
        <v>43</v>
      </c>
      <c r="C335" s="32" t="s">
        <v>342</v>
      </c>
      <c r="D335" s="33" t="s">
        <v>591</v>
      </c>
      <c r="E335" s="34">
        <v>6020000</v>
      </c>
      <c r="F335" s="35" t="s">
        <v>343</v>
      </c>
      <c r="G335" s="295" t="s">
        <v>344</v>
      </c>
      <c r="H335" s="45" t="s">
        <v>373</v>
      </c>
      <c r="I335" s="41">
        <v>350000</v>
      </c>
      <c r="J335" s="73"/>
      <c r="K335" s="73"/>
      <c r="L335" s="73"/>
      <c r="M335" s="73"/>
      <c r="N335" s="73"/>
      <c r="O335" s="73"/>
      <c r="P335" s="73"/>
      <c r="Q335" s="73">
        <f>I335</f>
        <v>350000</v>
      </c>
      <c r="R335" s="73"/>
      <c r="S335" s="73"/>
      <c r="T335" s="104">
        <f t="shared" si="27"/>
        <v>350000</v>
      </c>
      <c r="U335" s="22"/>
    </row>
    <row r="336" spans="1:21" ht="48" thickBot="1" x14ac:dyDescent="0.3">
      <c r="A336" s="64">
        <v>49</v>
      </c>
      <c r="B336" s="32" t="s">
        <v>43</v>
      </c>
      <c r="C336" s="32" t="s">
        <v>342</v>
      </c>
      <c r="D336" s="33" t="s">
        <v>591</v>
      </c>
      <c r="E336" s="34">
        <v>6020000</v>
      </c>
      <c r="F336" s="35" t="s">
        <v>343</v>
      </c>
      <c r="G336" s="295" t="s">
        <v>344</v>
      </c>
      <c r="H336" s="45" t="s">
        <v>136</v>
      </c>
      <c r="I336" s="41">
        <v>200000</v>
      </c>
      <c r="J336" s="73"/>
      <c r="K336" s="73"/>
      <c r="L336" s="73"/>
      <c r="M336" s="73"/>
      <c r="N336" s="73"/>
      <c r="O336" s="73"/>
      <c r="P336" s="73"/>
      <c r="Q336" s="73">
        <f>I336</f>
        <v>200000</v>
      </c>
      <c r="R336" s="73"/>
      <c r="S336" s="73"/>
      <c r="T336" s="104">
        <f t="shared" si="27"/>
        <v>200000</v>
      </c>
      <c r="U336" s="22"/>
    </row>
    <row r="337" spans="1:21" ht="48" thickBot="1" x14ac:dyDescent="0.3">
      <c r="A337" s="23">
        <v>50</v>
      </c>
      <c r="B337" s="32" t="s">
        <v>43</v>
      </c>
      <c r="C337" s="32" t="s">
        <v>342</v>
      </c>
      <c r="D337" s="33" t="s">
        <v>591</v>
      </c>
      <c r="E337" s="34">
        <v>6020000</v>
      </c>
      <c r="F337" s="35" t="s">
        <v>343</v>
      </c>
      <c r="G337" s="295" t="s">
        <v>344</v>
      </c>
      <c r="H337" s="45" t="s">
        <v>374</v>
      </c>
      <c r="I337" s="41">
        <v>120000</v>
      </c>
      <c r="J337" s="73"/>
      <c r="K337" s="73"/>
      <c r="L337" s="73"/>
      <c r="M337" s="73"/>
      <c r="N337" s="73"/>
      <c r="O337" s="73"/>
      <c r="P337" s="73">
        <f>I337</f>
        <v>120000</v>
      </c>
      <c r="Q337" s="73"/>
      <c r="R337" s="73"/>
      <c r="S337" s="73"/>
      <c r="T337" s="104">
        <f t="shared" si="27"/>
        <v>120000</v>
      </c>
      <c r="U337" s="22"/>
    </row>
    <row r="338" spans="1:21" ht="48" thickBot="1" x14ac:dyDescent="0.3">
      <c r="A338" s="64">
        <v>51</v>
      </c>
      <c r="B338" s="32" t="s">
        <v>43</v>
      </c>
      <c r="C338" s="32" t="s">
        <v>342</v>
      </c>
      <c r="D338" s="33" t="s">
        <v>591</v>
      </c>
      <c r="E338" s="34">
        <v>6020000</v>
      </c>
      <c r="F338" s="35" t="s">
        <v>343</v>
      </c>
      <c r="G338" s="295" t="s">
        <v>344</v>
      </c>
      <c r="H338" s="45" t="s">
        <v>622</v>
      </c>
      <c r="I338" s="41">
        <v>1200000</v>
      </c>
      <c r="J338" s="73"/>
      <c r="K338" s="73"/>
      <c r="L338" s="73"/>
      <c r="M338" s="73"/>
      <c r="N338" s="73"/>
      <c r="O338" s="73"/>
      <c r="P338" s="73"/>
      <c r="Q338" s="73">
        <v>550000</v>
      </c>
      <c r="R338" s="73">
        <v>650000</v>
      </c>
      <c r="S338" s="73"/>
      <c r="T338" s="104">
        <f t="shared" si="27"/>
        <v>1200000</v>
      </c>
      <c r="U338" s="22"/>
    </row>
    <row r="339" spans="1:21" ht="48" thickBot="1" x14ac:dyDescent="0.3">
      <c r="A339" s="64">
        <v>53</v>
      </c>
      <c r="B339" s="32" t="s">
        <v>43</v>
      </c>
      <c r="C339" s="32" t="s">
        <v>342</v>
      </c>
      <c r="D339" s="33" t="s">
        <v>591</v>
      </c>
      <c r="E339" s="34">
        <v>6020000</v>
      </c>
      <c r="F339" s="35" t="s">
        <v>343</v>
      </c>
      <c r="G339" s="295" t="s">
        <v>344</v>
      </c>
      <c r="H339" s="45" t="s">
        <v>375</v>
      </c>
      <c r="I339" s="41">
        <v>1200000</v>
      </c>
      <c r="J339" s="73"/>
      <c r="K339" s="73"/>
      <c r="L339" s="73"/>
      <c r="M339" s="73"/>
      <c r="N339" s="73"/>
      <c r="O339" s="73"/>
      <c r="P339" s="73"/>
      <c r="Q339" s="73">
        <f>I339</f>
        <v>1200000</v>
      </c>
      <c r="R339" s="73"/>
      <c r="S339" s="73"/>
      <c r="T339" s="104">
        <f t="shared" si="27"/>
        <v>1200000</v>
      </c>
      <c r="U339" s="22"/>
    </row>
    <row r="340" spans="1:21" ht="48" thickBot="1" x14ac:dyDescent="0.3">
      <c r="A340" s="23"/>
      <c r="B340" s="32" t="s">
        <v>43</v>
      </c>
      <c r="C340" s="32" t="s">
        <v>342</v>
      </c>
      <c r="D340" s="33" t="s">
        <v>591</v>
      </c>
      <c r="E340" s="34">
        <v>6020000</v>
      </c>
      <c r="F340" s="35" t="s">
        <v>343</v>
      </c>
      <c r="G340" s="295" t="s">
        <v>344</v>
      </c>
      <c r="H340" s="45" t="s">
        <v>623</v>
      </c>
      <c r="I340" s="41">
        <v>300000</v>
      </c>
      <c r="J340" s="73"/>
      <c r="K340" s="73"/>
      <c r="L340" s="73"/>
      <c r="M340" s="73"/>
      <c r="N340" s="73"/>
      <c r="O340" s="73"/>
      <c r="P340" s="73"/>
      <c r="Q340" s="73">
        <f>I340</f>
        <v>300000</v>
      </c>
      <c r="R340" s="73"/>
      <c r="S340" s="73"/>
      <c r="T340" s="104">
        <f t="shared" si="27"/>
        <v>300000</v>
      </c>
      <c r="U340" s="22"/>
    </row>
    <row r="341" spans="1:21" ht="48" thickBot="1" x14ac:dyDescent="0.3">
      <c r="A341" s="23"/>
      <c r="B341" s="32" t="s">
        <v>43</v>
      </c>
      <c r="C341" s="32" t="s">
        <v>342</v>
      </c>
      <c r="D341" s="33" t="s">
        <v>591</v>
      </c>
      <c r="E341" s="34">
        <v>6020000</v>
      </c>
      <c r="F341" s="35" t="s">
        <v>343</v>
      </c>
      <c r="G341" s="295" t="s">
        <v>344</v>
      </c>
      <c r="H341" s="45" t="s">
        <v>624</v>
      </c>
      <c r="I341" s="41">
        <v>120000</v>
      </c>
      <c r="J341" s="73"/>
      <c r="K341" s="73"/>
      <c r="L341" s="73"/>
      <c r="M341" s="73"/>
      <c r="N341" s="73"/>
      <c r="O341" s="73"/>
      <c r="P341" s="73"/>
      <c r="Q341" s="73">
        <f>I341</f>
        <v>120000</v>
      </c>
      <c r="R341" s="73"/>
      <c r="S341" s="73"/>
      <c r="T341" s="104">
        <f t="shared" si="27"/>
        <v>120000</v>
      </c>
      <c r="U341" s="22"/>
    </row>
    <row r="342" spans="1:21" ht="48" thickBot="1" x14ac:dyDescent="0.3">
      <c r="A342" s="23">
        <v>54</v>
      </c>
      <c r="B342" s="32" t="s">
        <v>43</v>
      </c>
      <c r="C342" s="32" t="s">
        <v>342</v>
      </c>
      <c r="D342" s="33" t="s">
        <v>591</v>
      </c>
      <c r="E342" s="34">
        <v>6020000</v>
      </c>
      <c r="F342" s="35" t="s">
        <v>343</v>
      </c>
      <c r="G342" s="295" t="s">
        <v>344</v>
      </c>
      <c r="H342" s="147" t="s">
        <v>376</v>
      </c>
      <c r="I342" s="41">
        <v>120000</v>
      </c>
      <c r="J342" s="73"/>
      <c r="K342" s="73"/>
      <c r="L342" s="73"/>
      <c r="M342" s="73"/>
      <c r="N342" s="73"/>
      <c r="O342" s="73"/>
      <c r="P342" s="73"/>
      <c r="Q342" s="73">
        <f>I342</f>
        <v>120000</v>
      </c>
      <c r="R342" s="73"/>
      <c r="S342" s="73"/>
      <c r="T342" s="104">
        <f t="shared" si="27"/>
        <v>120000</v>
      </c>
      <c r="U342" s="22"/>
    </row>
    <row r="343" spans="1:21" ht="56.25" customHeight="1" thickBot="1" x14ac:dyDescent="0.3">
      <c r="A343" s="64">
        <v>55</v>
      </c>
      <c r="B343" s="32" t="s">
        <v>43</v>
      </c>
      <c r="C343" s="32" t="s">
        <v>342</v>
      </c>
      <c r="D343" s="33" t="s">
        <v>591</v>
      </c>
      <c r="E343" s="34">
        <v>6020000</v>
      </c>
      <c r="F343" s="74" t="s">
        <v>343</v>
      </c>
      <c r="G343" s="295" t="s">
        <v>344</v>
      </c>
      <c r="H343" s="147" t="s">
        <v>377</v>
      </c>
      <c r="I343" s="41">
        <v>150000</v>
      </c>
      <c r="J343" s="73"/>
      <c r="K343" s="73"/>
      <c r="L343" s="73"/>
      <c r="M343" s="73"/>
      <c r="N343" s="73"/>
      <c r="O343" s="73"/>
      <c r="P343" s="73">
        <f>I343</f>
        <v>150000</v>
      </c>
      <c r="Q343" s="73"/>
      <c r="R343" s="73"/>
      <c r="S343" s="73"/>
      <c r="T343" s="104">
        <f t="shared" si="27"/>
        <v>150000</v>
      </c>
      <c r="U343" s="22"/>
    </row>
    <row r="344" spans="1:21" ht="56.25" customHeight="1" thickBot="1" x14ac:dyDescent="0.3">
      <c r="A344" s="64">
        <v>57</v>
      </c>
      <c r="B344" s="32" t="s">
        <v>43</v>
      </c>
      <c r="C344" s="32" t="s">
        <v>342</v>
      </c>
      <c r="D344" s="33" t="s">
        <v>591</v>
      </c>
      <c r="E344" s="34">
        <v>6020000</v>
      </c>
      <c r="F344" s="35" t="s">
        <v>343</v>
      </c>
      <c r="G344" s="295" t="s">
        <v>344</v>
      </c>
      <c r="H344" s="312" t="s">
        <v>378</v>
      </c>
      <c r="I344" s="50">
        <v>100000</v>
      </c>
      <c r="J344" s="73"/>
      <c r="K344" s="73"/>
      <c r="L344" s="73"/>
      <c r="M344" s="73"/>
      <c r="N344" s="73"/>
      <c r="O344" s="73"/>
      <c r="P344" s="73"/>
      <c r="Q344" s="73">
        <f>I344</f>
        <v>100000</v>
      </c>
      <c r="R344" s="73"/>
      <c r="S344" s="73"/>
      <c r="T344" s="104">
        <f t="shared" si="27"/>
        <v>100000</v>
      </c>
      <c r="U344" s="22"/>
    </row>
    <row r="345" spans="1:21" ht="60" customHeight="1" thickBot="1" x14ac:dyDescent="0.3">
      <c r="A345" s="23">
        <v>58</v>
      </c>
      <c r="B345" s="32" t="s">
        <v>43</v>
      </c>
      <c r="C345" s="32" t="s">
        <v>342</v>
      </c>
      <c r="D345" s="33" t="s">
        <v>591</v>
      </c>
      <c r="E345" s="34">
        <v>6020000</v>
      </c>
      <c r="F345" s="74" t="s">
        <v>343</v>
      </c>
      <c r="G345" s="295" t="s">
        <v>344</v>
      </c>
      <c r="H345" s="147" t="s">
        <v>625</v>
      </c>
      <c r="I345" s="41">
        <v>80000</v>
      </c>
      <c r="J345" s="73"/>
      <c r="K345" s="73"/>
      <c r="L345" s="73"/>
      <c r="M345" s="73"/>
      <c r="N345" s="73"/>
      <c r="O345" s="73"/>
      <c r="P345" s="73"/>
      <c r="Q345" s="73">
        <f>I345</f>
        <v>80000</v>
      </c>
      <c r="R345" s="73"/>
      <c r="S345" s="73"/>
      <c r="T345" s="104">
        <f t="shared" si="27"/>
        <v>80000</v>
      </c>
      <c r="U345" s="22"/>
    </row>
    <row r="346" spans="1:21" ht="31.5" customHeight="1" thickBot="1" x14ac:dyDescent="0.3">
      <c r="A346" s="64">
        <v>59</v>
      </c>
      <c r="B346" s="32" t="s">
        <v>43</v>
      </c>
      <c r="C346" s="32" t="s">
        <v>109</v>
      </c>
      <c r="D346" s="33" t="s">
        <v>591</v>
      </c>
      <c r="E346" s="34">
        <v>6020000</v>
      </c>
      <c r="F346" s="35" t="s">
        <v>110</v>
      </c>
      <c r="G346" s="295" t="s">
        <v>345</v>
      </c>
      <c r="H346" s="313" t="s">
        <v>348</v>
      </c>
      <c r="I346" s="314">
        <v>145000</v>
      </c>
      <c r="J346" s="73"/>
      <c r="K346" s="73">
        <f>I346</f>
        <v>145000</v>
      </c>
      <c r="L346" s="73"/>
      <c r="M346" s="73"/>
      <c r="N346" s="73"/>
      <c r="O346" s="73"/>
      <c r="P346" s="73"/>
      <c r="Q346" s="73"/>
      <c r="R346" s="73"/>
      <c r="S346" s="73"/>
      <c r="T346" s="104">
        <f t="shared" si="27"/>
        <v>145000</v>
      </c>
      <c r="U346" s="22"/>
    </row>
    <row r="347" spans="1:21" ht="31.5" customHeight="1" thickBot="1" x14ac:dyDescent="0.3">
      <c r="A347" s="23">
        <v>60</v>
      </c>
      <c r="B347" s="32" t="s">
        <v>43</v>
      </c>
      <c r="C347" s="32" t="s">
        <v>109</v>
      </c>
      <c r="D347" s="33" t="s">
        <v>591</v>
      </c>
      <c r="E347" s="34">
        <v>6020000</v>
      </c>
      <c r="F347" s="35" t="s">
        <v>110</v>
      </c>
      <c r="G347" s="295" t="s">
        <v>345</v>
      </c>
      <c r="H347" s="315" t="s">
        <v>349</v>
      </c>
      <c r="I347" s="316">
        <v>500000</v>
      </c>
      <c r="J347" s="73"/>
      <c r="K347" s="73">
        <f t="shared" ref="K347:K370" si="29">I347</f>
        <v>500000</v>
      </c>
      <c r="L347" s="73"/>
      <c r="M347" s="73"/>
      <c r="N347" s="73"/>
      <c r="O347" s="73"/>
      <c r="P347" s="73"/>
      <c r="Q347" s="73"/>
      <c r="R347" s="73"/>
      <c r="S347" s="73"/>
      <c r="T347" s="104">
        <f t="shared" si="27"/>
        <v>500000</v>
      </c>
      <c r="U347" s="22"/>
    </row>
    <row r="348" spans="1:21" ht="31.5" customHeight="1" thickBot="1" x14ac:dyDescent="0.3">
      <c r="A348" s="64">
        <v>61</v>
      </c>
      <c r="B348" s="32" t="s">
        <v>43</v>
      </c>
      <c r="C348" s="32" t="s">
        <v>109</v>
      </c>
      <c r="D348" s="33" t="s">
        <v>591</v>
      </c>
      <c r="E348" s="34">
        <v>6020000</v>
      </c>
      <c r="F348" s="35" t="s">
        <v>110</v>
      </c>
      <c r="G348" s="295" t="s">
        <v>345</v>
      </c>
      <c r="H348" s="315" t="s">
        <v>626</v>
      </c>
      <c r="I348" s="316">
        <v>13000</v>
      </c>
      <c r="J348" s="73"/>
      <c r="K348" s="73">
        <f t="shared" si="29"/>
        <v>13000</v>
      </c>
      <c r="L348" s="73"/>
      <c r="M348" s="73"/>
      <c r="N348" s="73"/>
      <c r="O348" s="73"/>
      <c r="P348" s="73"/>
      <c r="Q348" s="73"/>
      <c r="R348" s="73"/>
      <c r="S348" s="73"/>
      <c r="T348" s="104">
        <f t="shared" si="27"/>
        <v>13000</v>
      </c>
      <c r="U348" s="22"/>
    </row>
    <row r="349" spans="1:21" ht="31.5" customHeight="1" thickBot="1" x14ac:dyDescent="0.3">
      <c r="A349" s="23">
        <v>62</v>
      </c>
      <c r="B349" s="32" t="s">
        <v>43</v>
      </c>
      <c r="C349" s="32" t="s">
        <v>109</v>
      </c>
      <c r="D349" s="33" t="s">
        <v>591</v>
      </c>
      <c r="E349" s="34">
        <v>6020000</v>
      </c>
      <c r="F349" s="35" t="s">
        <v>110</v>
      </c>
      <c r="G349" s="295" t="s">
        <v>345</v>
      </c>
      <c r="H349" s="315" t="s">
        <v>285</v>
      </c>
      <c r="I349" s="316">
        <v>10000000</v>
      </c>
      <c r="J349" s="73"/>
      <c r="K349" s="73">
        <f t="shared" si="29"/>
        <v>10000000</v>
      </c>
      <c r="L349" s="73"/>
      <c r="M349" s="73"/>
      <c r="N349" s="73"/>
      <c r="O349" s="73"/>
      <c r="P349" s="73"/>
      <c r="Q349" s="73"/>
      <c r="R349" s="73"/>
      <c r="S349" s="73"/>
      <c r="T349" s="104">
        <f t="shared" si="27"/>
        <v>10000000</v>
      </c>
      <c r="U349" s="22"/>
    </row>
    <row r="350" spans="1:21" ht="31.5" customHeight="1" thickBot="1" x14ac:dyDescent="0.3">
      <c r="A350" s="64">
        <v>63</v>
      </c>
      <c r="B350" s="32" t="s">
        <v>43</v>
      </c>
      <c r="C350" s="32" t="s">
        <v>109</v>
      </c>
      <c r="D350" s="33" t="s">
        <v>591</v>
      </c>
      <c r="E350" s="34">
        <v>6020000</v>
      </c>
      <c r="F350" s="35" t="s">
        <v>110</v>
      </c>
      <c r="G350" s="295" t="s">
        <v>345</v>
      </c>
      <c r="H350" s="315" t="s">
        <v>627</v>
      </c>
      <c r="I350" s="316">
        <v>60000</v>
      </c>
      <c r="J350" s="73"/>
      <c r="K350" s="73">
        <f t="shared" si="29"/>
        <v>60000</v>
      </c>
      <c r="L350" s="73"/>
      <c r="M350" s="73"/>
      <c r="N350" s="73"/>
      <c r="O350" s="73"/>
      <c r="P350" s="73"/>
      <c r="Q350" s="73"/>
      <c r="R350" s="73"/>
      <c r="S350" s="73"/>
      <c r="T350" s="104">
        <f t="shared" si="27"/>
        <v>60000</v>
      </c>
      <c r="U350" s="22"/>
    </row>
    <row r="351" spans="1:21" ht="31.5" customHeight="1" thickBot="1" x14ac:dyDescent="0.3">
      <c r="A351" s="23">
        <v>64</v>
      </c>
      <c r="B351" s="32" t="s">
        <v>43</v>
      </c>
      <c r="C351" s="32" t="s">
        <v>109</v>
      </c>
      <c r="D351" s="33" t="s">
        <v>591</v>
      </c>
      <c r="E351" s="34">
        <v>6020000</v>
      </c>
      <c r="F351" s="35" t="s">
        <v>110</v>
      </c>
      <c r="G351" s="295" t="s">
        <v>345</v>
      </c>
      <c r="H351" s="315" t="s">
        <v>388</v>
      </c>
      <c r="I351" s="316">
        <v>24000000</v>
      </c>
      <c r="J351" s="73"/>
      <c r="K351" s="73">
        <f t="shared" si="29"/>
        <v>24000000</v>
      </c>
      <c r="L351" s="73"/>
      <c r="M351" s="73"/>
      <c r="N351" s="73"/>
      <c r="O351" s="73"/>
      <c r="P351" s="73"/>
      <c r="Q351" s="73"/>
      <c r="R351" s="73"/>
      <c r="S351" s="73"/>
      <c r="T351" s="104">
        <f t="shared" si="27"/>
        <v>24000000</v>
      </c>
      <c r="U351" s="22"/>
    </row>
    <row r="352" spans="1:21" ht="31.5" customHeight="1" thickBot="1" x14ac:dyDescent="0.3">
      <c r="A352" s="64">
        <v>65</v>
      </c>
      <c r="B352" s="32" t="s">
        <v>43</v>
      </c>
      <c r="C352" s="32" t="s">
        <v>109</v>
      </c>
      <c r="D352" s="33" t="s">
        <v>591</v>
      </c>
      <c r="E352" s="34">
        <v>6020000</v>
      </c>
      <c r="F352" s="35" t="s">
        <v>110</v>
      </c>
      <c r="G352" s="295" t="s">
        <v>345</v>
      </c>
      <c r="H352" s="315" t="s">
        <v>379</v>
      </c>
      <c r="I352" s="316">
        <v>4860000</v>
      </c>
      <c r="J352" s="73"/>
      <c r="K352" s="73">
        <f t="shared" si="29"/>
        <v>4860000</v>
      </c>
      <c r="L352" s="73"/>
      <c r="M352" s="73"/>
      <c r="N352" s="73"/>
      <c r="O352" s="73"/>
      <c r="P352" s="73"/>
      <c r="Q352" s="73"/>
      <c r="R352" s="73"/>
      <c r="S352" s="73"/>
      <c r="T352" s="104">
        <f t="shared" si="27"/>
        <v>4860000</v>
      </c>
      <c r="U352" s="22"/>
    </row>
    <row r="353" spans="1:21" ht="31.5" customHeight="1" thickBot="1" x14ac:dyDescent="0.3">
      <c r="A353" s="23">
        <v>66</v>
      </c>
      <c r="B353" s="32" t="s">
        <v>43</v>
      </c>
      <c r="C353" s="32" t="s">
        <v>109</v>
      </c>
      <c r="D353" s="33" t="s">
        <v>591</v>
      </c>
      <c r="E353" s="34">
        <v>6020000</v>
      </c>
      <c r="F353" s="35" t="s">
        <v>110</v>
      </c>
      <c r="G353" s="295" t="s">
        <v>345</v>
      </c>
      <c r="H353" s="315" t="s">
        <v>380</v>
      </c>
      <c r="I353" s="316">
        <v>600000</v>
      </c>
      <c r="J353" s="73"/>
      <c r="K353" s="73">
        <f t="shared" si="29"/>
        <v>600000</v>
      </c>
      <c r="L353" s="73"/>
      <c r="M353" s="73"/>
      <c r="N353" s="73"/>
      <c r="O353" s="73"/>
      <c r="P353" s="73"/>
      <c r="Q353" s="73"/>
      <c r="R353" s="73"/>
      <c r="S353" s="73"/>
      <c r="T353" s="104">
        <f t="shared" ref="T353:T370" si="30">SUM(J353:S353)</f>
        <v>600000</v>
      </c>
      <c r="U353" s="22"/>
    </row>
    <row r="354" spans="1:21" ht="31.5" customHeight="1" thickBot="1" x14ac:dyDescent="0.3">
      <c r="A354" s="64">
        <v>67</v>
      </c>
      <c r="B354" s="32" t="s">
        <v>43</v>
      </c>
      <c r="C354" s="32" t="s">
        <v>109</v>
      </c>
      <c r="D354" s="33" t="s">
        <v>591</v>
      </c>
      <c r="E354" s="34">
        <v>6020000</v>
      </c>
      <c r="F354" s="35" t="s">
        <v>110</v>
      </c>
      <c r="G354" s="295" t="s">
        <v>345</v>
      </c>
      <c r="H354" s="315" t="s">
        <v>381</v>
      </c>
      <c r="I354" s="316">
        <v>360000</v>
      </c>
      <c r="J354" s="73"/>
      <c r="K354" s="73">
        <f t="shared" si="29"/>
        <v>360000</v>
      </c>
      <c r="L354" s="73"/>
      <c r="M354" s="73"/>
      <c r="N354" s="73"/>
      <c r="O354" s="73"/>
      <c r="P354" s="73"/>
      <c r="Q354" s="73"/>
      <c r="R354" s="73"/>
      <c r="S354" s="73"/>
      <c r="T354" s="104">
        <f t="shared" si="30"/>
        <v>360000</v>
      </c>
      <c r="U354" s="22"/>
    </row>
    <row r="355" spans="1:21" ht="31.5" customHeight="1" thickBot="1" x14ac:dyDescent="0.3">
      <c r="A355" s="23">
        <v>68</v>
      </c>
      <c r="B355" s="32" t="s">
        <v>43</v>
      </c>
      <c r="C355" s="32" t="s">
        <v>109</v>
      </c>
      <c r="D355" s="33" t="s">
        <v>591</v>
      </c>
      <c r="E355" s="34">
        <v>6020000</v>
      </c>
      <c r="F355" s="35" t="s">
        <v>110</v>
      </c>
      <c r="G355" s="295" t="s">
        <v>345</v>
      </c>
      <c r="H355" s="315" t="s">
        <v>382</v>
      </c>
      <c r="I355" s="316">
        <v>600000</v>
      </c>
      <c r="J355" s="73"/>
      <c r="K355" s="73">
        <f t="shared" si="29"/>
        <v>600000</v>
      </c>
      <c r="L355" s="73"/>
      <c r="M355" s="73"/>
      <c r="N355" s="73"/>
      <c r="O355" s="73"/>
      <c r="P355" s="73"/>
      <c r="Q355" s="73"/>
      <c r="R355" s="73"/>
      <c r="S355" s="73"/>
      <c r="T355" s="104">
        <f t="shared" si="30"/>
        <v>600000</v>
      </c>
      <c r="U355" s="22"/>
    </row>
    <row r="356" spans="1:21" ht="31.5" customHeight="1" thickBot="1" x14ac:dyDescent="0.3">
      <c r="A356" s="23">
        <v>70</v>
      </c>
      <c r="B356" s="32" t="s">
        <v>43</v>
      </c>
      <c r="C356" s="32" t="s">
        <v>109</v>
      </c>
      <c r="D356" s="33" t="s">
        <v>591</v>
      </c>
      <c r="E356" s="34">
        <v>6020000</v>
      </c>
      <c r="F356" s="35" t="s">
        <v>110</v>
      </c>
      <c r="G356" s="295" t="s">
        <v>345</v>
      </c>
      <c r="H356" s="315" t="s">
        <v>628</v>
      </c>
      <c r="I356" s="316">
        <v>60000</v>
      </c>
      <c r="J356" s="73"/>
      <c r="K356" s="73">
        <f t="shared" si="29"/>
        <v>60000</v>
      </c>
      <c r="L356" s="73"/>
      <c r="M356" s="73"/>
      <c r="N356" s="73"/>
      <c r="O356" s="73"/>
      <c r="P356" s="73"/>
      <c r="Q356" s="73"/>
      <c r="R356" s="73"/>
      <c r="S356" s="73"/>
      <c r="T356" s="104">
        <f t="shared" si="30"/>
        <v>60000</v>
      </c>
      <c r="U356" s="22"/>
    </row>
    <row r="357" spans="1:21" ht="26.25" customHeight="1" thickBot="1" x14ac:dyDescent="0.3">
      <c r="A357" s="64">
        <v>71</v>
      </c>
      <c r="B357" s="32" t="s">
        <v>43</v>
      </c>
      <c r="C357" s="32" t="s">
        <v>109</v>
      </c>
      <c r="D357" s="33" t="s">
        <v>591</v>
      </c>
      <c r="E357" s="34">
        <v>6020000</v>
      </c>
      <c r="F357" s="35" t="s">
        <v>110</v>
      </c>
      <c r="G357" s="295" t="s">
        <v>345</v>
      </c>
      <c r="H357" s="315" t="s">
        <v>629</v>
      </c>
      <c r="I357" s="316">
        <v>30000</v>
      </c>
      <c r="J357" s="73"/>
      <c r="K357" s="73">
        <f t="shared" si="29"/>
        <v>30000</v>
      </c>
      <c r="L357" s="73"/>
      <c r="M357" s="73"/>
      <c r="N357" s="73"/>
      <c r="O357" s="73"/>
      <c r="P357" s="73"/>
      <c r="Q357" s="73"/>
      <c r="R357" s="73"/>
      <c r="S357" s="73"/>
      <c r="T357" s="104">
        <f t="shared" si="30"/>
        <v>30000</v>
      </c>
      <c r="U357" s="22"/>
    </row>
    <row r="358" spans="1:21" ht="31.5" customHeight="1" thickBot="1" x14ac:dyDescent="0.3">
      <c r="A358" s="23"/>
      <c r="B358" s="32" t="s">
        <v>43</v>
      </c>
      <c r="C358" s="32" t="s">
        <v>109</v>
      </c>
      <c r="D358" s="33" t="s">
        <v>591</v>
      </c>
      <c r="E358" s="34">
        <v>6020000</v>
      </c>
      <c r="F358" s="35" t="s">
        <v>110</v>
      </c>
      <c r="G358" s="295" t="s">
        <v>345</v>
      </c>
      <c r="H358" s="315" t="s">
        <v>384</v>
      </c>
      <c r="I358" s="316">
        <v>100000</v>
      </c>
      <c r="J358" s="73"/>
      <c r="K358" s="73">
        <f t="shared" si="29"/>
        <v>100000</v>
      </c>
      <c r="L358" s="73"/>
      <c r="M358" s="73"/>
      <c r="N358" s="73"/>
      <c r="O358" s="73"/>
      <c r="P358" s="73"/>
      <c r="Q358" s="73"/>
      <c r="R358" s="73"/>
      <c r="S358" s="73"/>
      <c r="T358" s="104">
        <f t="shared" si="30"/>
        <v>100000</v>
      </c>
      <c r="U358" s="22"/>
    </row>
    <row r="359" spans="1:21" ht="31.5" customHeight="1" thickBot="1" x14ac:dyDescent="0.3">
      <c r="A359" s="23"/>
      <c r="B359" s="32" t="s">
        <v>43</v>
      </c>
      <c r="C359" s="32" t="s">
        <v>109</v>
      </c>
      <c r="D359" s="33" t="s">
        <v>591</v>
      </c>
      <c r="E359" s="34">
        <v>6020000</v>
      </c>
      <c r="F359" s="35" t="s">
        <v>110</v>
      </c>
      <c r="G359" s="295" t="s">
        <v>345</v>
      </c>
      <c r="H359" s="315" t="s">
        <v>385</v>
      </c>
      <c r="I359" s="316">
        <v>650000</v>
      </c>
      <c r="J359" s="73"/>
      <c r="K359" s="73">
        <f t="shared" si="29"/>
        <v>650000</v>
      </c>
      <c r="L359" s="73"/>
      <c r="M359" s="73"/>
      <c r="N359" s="73"/>
      <c r="O359" s="73"/>
      <c r="P359" s="73"/>
      <c r="Q359" s="73"/>
      <c r="R359" s="73"/>
      <c r="S359" s="73"/>
      <c r="T359" s="104">
        <f t="shared" si="30"/>
        <v>650000</v>
      </c>
      <c r="U359" s="22"/>
    </row>
    <row r="360" spans="1:21" ht="31.5" customHeight="1" thickBot="1" x14ac:dyDescent="0.3">
      <c r="A360" s="23"/>
      <c r="B360" s="32" t="s">
        <v>43</v>
      </c>
      <c r="C360" s="32" t="s">
        <v>109</v>
      </c>
      <c r="D360" s="33" t="s">
        <v>591</v>
      </c>
      <c r="E360" s="34">
        <v>6020000</v>
      </c>
      <c r="F360" s="35" t="s">
        <v>110</v>
      </c>
      <c r="G360" s="295" t="s">
        <v>345</v>
      </c>
      <c r="H360" s="315" t="s">
        <v>630</v>
      </c>
      <c r="I360" s="316">
        <v>100000</v>
      </c>
      <c r="J360" s="73"/>
      <c r="K360" s="73">
        <f t="shared" si="29"/>
        <v>100000</v>
      </c>
      <c r="L360" s="73"/>
      <c r="M360" s="73"/>
      <c r="N360" s="73"/>
      <c r="O360" s="73"/>
      <c r="P360" s="73"/>
      <c r="Q360" s="73"/>
      <c r="R360" s="73"/>
      <c r="S360" s="73"/>
      <c r="T360" s="104">
        <f t="shared" si="30"/>
        <v>100000</v>
      </c>
      <c r="U360" s="22"/>
    </row>
    <row r="361" spans="1:21" ht="31.5" customHeight="1" thickBot="1" x14ac:dyDescent="0.3">
      <c r="A361" s="23"/>
      <c r="B361" s="32" t="s">
        <v>43</v>
      </c>
      <c r="C361" s="32" t="s">
        <v>109</v>
      </c>
      <c r="D361" s="33" t="s">
        <v>591</v>
      </c>
      <c r="E361" s="34">
        <v>6020000</v>
      </c>
      <c r="F361" s="35" t="s">
        <v>110</v>
      </c>
      <c r="G361" s="295" t="s">
        <v>345</v>
      </c>
      <c r="H361" s="315" t="s">
        <v>631</v>
      </c>
      <c r="I361" s="316">
        <v>30000</v>
      </c>
      <c r="J361" s="73"/>
      <c r="K361" s="73">
        <f t="shared" si="29"/>
        <v>30000</v>
      </c>
      <c r="L361" s="73"/>
      <c r="M361" s="73"/>
      <c r="N361" s="73"/>
      <c r="O361" s="73"/>
      <c r="P361" s="73"/>
      <c r="Q361" s="73"/>
      <c r="R361" s="73"/>
      <c r="S361" s="73"/>
      <c r="T361" s="104">
        <f t="shared" si="30"/>
        <v>30000</v>
      </c>
      <c r="U361" s="22"/>
    </row>
    <row r="362" spans="1:21" ht="31.5" customHeight="1" thickBot="1" x14ac:dyDescent="0.3">
      <c r="A362" s="23"/>
      <c r="B362" s="32" t="s">
        <v>43</v>
      </c>
      <c r="C362" s="32" t="s">
        <v>109</v>
      </c>
      <c r="D362" s="33" t="s">
        <v>591</v>
      </c>
      <c r="E362" s="34">
        <v>6020000</v>
      </c>
      <c r="F362" s="35" t="s">
        <v>110</v>
      </c>
      <c r="G362" s="295" t="s">
        <v>345</v>
      </c>
      <c r="H362" s="315" t="s">
        <v>386</v>
      </c>
      <c r="I362" s="316">
        <v>50000</v>
      </c>
      <c r="J362" s="73"/>
      <c r="K362" s="73">
        <f t="shared" si="29"/>
        <v>50000</v>
      </c>
      <c r="L362" s="73"/>
      <c r="M362" s="73"/>
      <c r="N362" s="73"/>
      <c r="O362" s="73"/>
      <c r="P362" s="73"/>
      <c r="Q362" s="73"/>
      <c r="R362" s="73"/>
      <c r="S362" s="73"/>
      <c r="T362" s="104">
        <f t="shared" si="30"/>
        <v>50000</v>
      </c>
      <c r="U362" s="22"/>
    </row>
    <row r="363" spans="1:21" ht="31.5" customHeight="1" thickBot="1" x14ac:dyDescent="0.3">
      <c r="A363" s="23"/>
      <c r="B363" s="32" t="s">
        <v>43</v>
      </c>
      <c r="C363" s="32" t="s">
        <v>109</v>
      </c>
      <c r="D363" s="33" t="s">
        <v>591</v>
      </c>
      <c r="E363" s="34">
        <v>6020000</v>
      </c>
      <c r="F363" s="35" t="s">
        <v>110</v>
      </c>
      <c r="G363" s="295" t="s">
        <v>345</v>
      </c>
      <c r="H363" s="315" t="s">
        <v>389</v>
      </c>
      <c r="I363" s="316">
        <v>120000</v>
      </c>
      <c r="J363" s="73"/>
      <c r="K363" s="73">
        <f t="shared" si="29"/>
        <v>120000</v>
      </c>
      <c r="L363" s="73"/>
      <c r="M363" s="73"/>
      <c r="N363" s="73"/>
      <c r="O363" s="73"/>
      <c r="P363" s="73"/>
      <c r="Q363" s="73"/>
      <c r="R363" s="73"/>
      <c r="S363" s="73"/>
      <c r="T363" s="104">
        <f t="shared" si="30"/>
        <v>120000</v>
      </c>
      <c r="U363" s="22"/>
    </row>
    <row r="364" spans="1:21" ht="31.5" customHeight="1" thickBot="1" x14ac:dyDescent="0.3">
      <c r="A364" s="23"/>
      <c r="B364" s="32" t="s">
        <v>43</v>
      </c>
      <c r="C364" s="32" t="s">
        <v>109</v>
      </c>
      <c r="D364" s="33" t="s">
        <v>591</v>
      </c>
      <c r="E364" s="34">
        <v>6020000</v>
      </c>
      <c r="F364" s="35" t="s">
        <v>110</v>
      </c>
      <c r="G364" s="295" t="s">
        <v>345</v>
      </c>
      <c r="H364" s="315" t="s">
        <v>390</v>
      </c>
      <c r="I364" s="316">
        <v>300000</v>
      </c>
      <c r="J364" s="73"/>
      <c r="K364" s="73">
        <f t="shared" si="29"/>
        <v>300000</v>
      </c>
      <c r="L364" s="73"/>
      <c r="M364" s="73"/>
      <c r="N364" s="73"/>
      <c r="O364" s="73"/>
      <c r="P364" s="73"/>
      <c r="Q364" s="73"/>
      <c r="R364" s="73"/>
      <c r="S364" s="73"/>
      <c r="T364" s="104">
        <f t="shared" si="30"/>
        <v>300000</v>
      </c>
      <c r="U364" s="22"/>
    </row>
    <row r="365" spans="1:21" ht="31.5" customHeight="1" thickBot="1" x14ac:dyDescent="0.3">
      <c r="A365" s="64">
        <v>73</v>
      </c>
      <c r="B365" s="32" t="s">
        <v>43</v>
      </c>
      <c r="C365" s="32" t="s">
        <v>109</v>
      </c>
      <c r="D365" s="33" t="s">
        <v>591</v>
      </c>
      <c r="E365" s="34">
        <v>6020000</v>
      </c>
      <c r="F365" s="35" t="s">
        <v>110</v>
      </c>
      <c r="G365" s="295" t="s">
        <v>345</v>
      </c>
      <c r="H365" s="315" t="s">
        <v>632</v>
      </c>
      <c r="I365" s="316">
        <v>1045709</v>
      </c>
      <c r="J365" s="73"/>
      <c r="K365" s="73">
        <f t="shared" si="29"/>
        <v>1045709</v>
      </c>
      <c r="L365" s="73"/>
      <c r="M365" s="73"/>
      <c r="N365" s="73"/>
      <c r="O365" s="73"/>
      <c r="P365" s="73"/>
      <c r="Q365" s="73"/>
      <c r="R365" s="73"/>
      <c r="S365" s="73"/>
      <c r="T365" s="104">
        <f t="shared" si="30"/>
        <v>1045709</v>
      </c>
      <c r="U365" s="22"/>
    </row>
    <row r="366" spans="1:21" ht="31.5" customHeight="1" thickBot="1" x14ac:dyDescent="0.3">
      <c r="A366" s="23">
        <v>74</v>
      </c>
      <c r="B366" s="32" t="s">
        <v>43</v>
      </c>
      <c r="C366" s="32" t="s">
        <v>109</v>
      </c>
      <c r="D366" s="33" t="s">
        <v>591</v>
      </c>
      <c r="E366" s="34">
        <v>6020000</v>
      </c>
      <c r="F366" s="35" t="s">
        <v>110</v>
      </c>
      <c r="G366" s="295" t="s">
        <v>345</v>
      </c>
      <c r="H366" s="315" t="s">
        <v>387</v>
      </c>
      <c r="I366" s="316">
        <v>400000</v>
      </c>
      <c r="J366" s="73"/>
      <c r="K366" s="73">
        <f t="shared" si="29"/>
        <v>400000</v>
      </c>
      <c r="L366" s="73"/>
      <c r="M366" s="73"/>
      <c r="N366" s="73"/>
      <c r="O366" s="73"/>
      <c r="P366" s="73"/>
      <c r="Q366" s="73"/>
      <c r="R366" s="73"/>
      <c r="S366" s="73"/>
      <c r="T366" s="104">
        <f t="shared" si="30"/>
        <v>400000</v>
      </c>
      <c r="U366" s="22"/>
    </row>
    <row r="367" spans="1:21" ht="31.5" customHeight="1" thickBot="1" x14ac:dyDescent="0.3">
      <c r="A367" s="23">
        <v>76</v>
      </c>
      <c r="B367" s="32" t="s">
        <v>43</v>
      </c>
      <c r="C367" s="32" t="s">
        <v>109</v>
      </c>
      <c r="D367" s="33" t="s">
        <v>591</v>
      </c>
      <c r="E367" s="34">
        <v>6020000</v>
      </c>
      <c r="F367" s="35" t="s">
        <v>110</v>
      </c>
      <c r="G367" s="295" t="s">
        <v>345</v>
      </c>
      <c r="H367" s="317" t="s">
        <v>633</v>
      </c>
      <c r="I367" s="316">
        <v>300000</v>
      </c>
      <c r="J367" s="73"/>
      <c r="K367" s="73">
        <f t="shared" si="29"/>
        <v>300000</v>
      </c>
      <c r="L367" s="73"/>
      <c r="M367" s="73"/>
      <c r="N367" s="73"/>
      <c r="O367" s="73"/>
      <c r="P367" s="73"/>
      <c r="Q367" s="73"/>
      <c r="R367" s="73"/>
      <c r="S367" s="73"/>
      <c r="T367" s="104">
        <f t="shared" si="30"/>
        <v>300000</v>
      </c>
      <c r="U367" s="22"/>
    </row>
    <row r="368" spans="1:21" ht="31.5" customHeight="1" thickBot="1" x14ac:dyDescent="0.3">
      <c r="A368" s="64">
        <v>77</v>
      </c>
      <c r="B368" s="32" t="s">
        <v>43</v>
      </c>
      <c r="C368" s="32" t="s">
        <v>109</v>
      </c>
      <c r="D368" s="33" t="s">
        <v>591</v>
      </c>
      <c r="E368" s="34">
        <v>6020000</v>
      </c>
      <c r="F368" s="35" t="s">
        <v>110</v>
      </c>
      <c r="G368" s="295" t="s">
        <v>345</v>
      </c>
      <c r="H368" s="315" t="s">
        <v>634</v>
      </c>
      <c r="I368" s="316">
        <v>40000</v>
      </c>
      <c r="J368" s="73"/>
      <c r="K368" s="73">
        <f t="shared" si="29"/>
        <v>40000</v>
      </c>
      <c r="L368" s="73"/>
      <c r="M368" s="73"/>
      <c r="N368" s="73"/>
      <c r="O368" s="73"/>
      <c r="P368" s="73"/>
      <c r="Q368" s="73"/>
      <c r="R368" s="73"/>
      <c r="S368" s="73"/>
      <c r="T368" s="104">
        <f t="shared" si="30"/>
        <v>40000</v>
      </c>
      <c r="U368" s="22"/>
    </row>
    <row r="369" spans="1:25" ht="31.5" customHeight="1" thickBot="1" x14ac:dyDescent="0.3">
      <c r="A369" s="23">
        <v>78</v>
      </c>
      <c r="B369" s="32" t="s">
        <v>43</v>
      </c>
      <c r="C369" s="32" t="s">
        <v>109</v>
      </c>
      <c r="D369" s="33" t="s">
        <v>591</v>
      </c>
      <c r="E369" s="34">
        <v>6020000</v>
      </c>
      <c r="F369" s="35" t="s">
        <v>110</v>
      </c>
      <c r="G369" s="295" t="s">
        <v>345</v>
      </c>
      <c r="H369" s="315" t="s">
        <v>635</v>
      </c>
      <c r="I369" s="316">
        <v>2800000</v>
      </c>
      <c r="J369" s="73"/>
      <c r="K369" s="73">
        <f t="shared" si="29"/>
        <v>2800000</v>
      </c>
      <c r="L369" s="73"/>
      <c r="M369" s="73"/>
      <c r="N369" s="73"/>
      <c r="O369" s="73"/>
      <c r="P369" s="73"/>
      <c r="Q369" s="73"/>
      <c r="R369" s="73"/>
      <c r="S369" s="73"/>
      <c r="T369" s="104">
        <f t="shared" si="30"/>
        <v>2800000</v>
      </c>
      <c r="U369" s="22"/>
    </row>
    <row r="370" spans="1:25" ht="31.5" customHeight="1" thickBot="1" x14ac:dyDescent="0.3">
      <c r="A370" s="64">
        <v>79</v>
      </c>
      <c r="B370" s="32" t="s">
        <v>43</v>
      </c>
      <c r="C370" s="32" t="s">
        <v>109</v>
      </c>
      <c r="D370" s="33" t="s">
        <v>591</v>
      </c>
      <c r="E370" s="34">
        <v>6020000</v>
      </c>
      <c r="F370" s="35" t="s">
        <v>110</v>
      </c>
      <c r="G370" s="295" t="s">
        <v>345</v>
      </c>
      <c r="H370" s="315" t="s">
        <v>636</v>
      </c>
      <c r="I370" s="316">
        <v>120000</v>
      </c>
      <c r="J370" s="73"/>
      <c r="K370" s="73">
        <f t="shared" si="29"/>
        <v>120000</v>
      </c>
      <c r="L370" s="73"/>
      <c r="M370" s="73"/>
      <c r="N370" s="73"/>
      <c r="O370" s="73"/>
      <c r="P370" s="73"/>
      <c r="Q370" s="73"/>
      <c r="R370" s="73"/>
      <c r="S370" s="73"/>
      <c r="T370" s="104">
        <f t="shared" si="30"/>
        <v>120000</v>
      </c>
      <c r="U370" s="22"/>
    </row>
    <row r="371" spans="1:25" ht="15.75" x14ac:dyDescent="0.25">
      <c r="A371" s="4"/>
      <c r="B371" s="51"/>
      <c r="C371" s="51"/>
      <c r="D371" s="51"/>
      <c r="E371" s="4"/>
      <c r="F371" s="155"/>
      <c r="G371" s="52"/>
      <c r="H371" s="40"/>
      <c r="I371" s="140"/>
      <c r="J371" s="53"/>
      <c r="K371" s="90"/>
      <c r="L371" s="90"/>
      <c r="M371" s="90"/>
      <c r="N371" s="90"/>
      <c r="O371" s="90"/>
      <c r="P371" s="90"/>
      <c r="Q371" s="90"/>
      <c r="R371" s="90"/>
      <c r="S371" s="90"/>
      <c r="T371" s="90"/>
      <c r="U371" s="53"/>
      <c r="V371" s="53"/>
      <c r="W371" s="53"/>
      <c r="X371" s="39"/>
      <c r="Y371" s="22"/>
    </row>
    <row r="372" spans="1:25" ht="15.75" x14ac:dyDescent="0.25">
      <c r="A372" s="4"/>
      <c r="B372" s="51"/>
      <c r="C372" s="51"/>
      <c r="D372" s="51"/>
      <c r="E372" s="4"/>
      <c r="F372" s="155"/>
      <c r="G372" s="5"/>
      <c r="H372" s="40"/>
      <c r="I372" s="140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39"/>
      <c r="Y372" s="22"/>
    </row>
    <row r="373" spans="1:25" ht="16.5" thickBot="1" x14ac:dyDescent="0.3">
      <c r="A373" s="4"/>
      <c r="B373" s="51"/>
      <c r="C373" s="51"/>
      <c r="D373" s="51"/>
      <c r="E373" s="4"/>
      <c r="F373" s="155"/>
      <c r="G373" s="5"/>
      <c r="H373" s="40"/>
      <c r="I373" s="39"/>
      <c r="J373" s="53"/>
      <c r="K373" s="141"/>
      <c r="L373" s="141"/>
      <c r="M373" s="141"/>
      <c r="N373" s="141"/>
      <c r="O373" s="141"/>
      <c r="P373" s="141"/>
      <c r="Q373" s="141"/>
      <c r="R373" s="141"/>
      <c r="S373" s="141"/>
      <c r="T373" s="53"/>
      <c r="U373" s="53"/>
      <c r="V373" s="53"/>
      <c r="W373" s="53"/>
      <c r="X373" s="39"/>
      <c r="Y373" s="22"/>
    </row>
    <row r="374" spans="1:25" ht="24" customHeight="1" thickBot="1" x14ac:dyDescent="0.3">
      <c r="A374" s="54"/>
      <c r="B374" s="55"/>
      <c r="C374" s="55"/>
      <c r="D374" s="55"/>
      <c r="E374" s="54"/>
      <c r="F374" s="40"/>
      <c r="G374" s="56"/>
      <c r="H374" s="156"/>
      <c r="I374" s="6" t="s">
        <v>2</v>
      </c>
      <c r="J374" s="351" t="s">
        <v>391</v>
      </c>
      <c r="K374" s="343"/>
      <c r="L374" s="343"/>
      <c r="M374" s="343"/>
      <c r="N374" s="343"/>
      <c r="O374" s="343"/>
      <c r="P374" s="343"/>
      <c r="Q374" s="343"/>
      <c r="R374" s="343"/>
      <c r="S374" s="344"/>
      <c r="T374" s="57"/>
      <c r="U374" s="57"/>
      <c r="V374" s="57"/>
      <c r="W374" s="57"/>
      <c r="X374" s="57"/>
    </row>
    <row r="375" spans="1:25" ht="34.5" customHeight="1" thickBot="1" x14ac:dyDescent="0.3">
      <c r="A375" s="54"/>
      <c r="B375" s="55"/>
      <c r="C375" s="55"/>
      <c r="D375" s="55"/>
      <c r="E375" s="54"/>
      <c r="F375" s="40"/>
      <c r="G375" s="56"/>
      <c r="H375" s="156"/>
      <c r="I375" s="7" t="s">
        <v>4</v>
      </c>
      <c r="J375" s="157" t="s">
        <v>392</v>
      </c>
      <c r="K375" s="115" t="s">
        <v>393</v>
      </c>
      <c r="L375" s="115" t="s">
        <v>394</v>
      </c>
      <c r="M375" s="115" t="s">
        <v>395</v>
      </c>
      <c r="N375" s="115" t="s">
        <v>396</v>
      </c>
      <c r="O375" s="115" t="s">
        <v>397</v>
      </c>
      <c r="P375" s="115" t="s">
        <v>398</v>
      </c>
      <c r="Q375" s="115" t="s">
        <v>399</v>
      </c>
      <c r="R375" s="115" t="s">
        <v>400</v>
      </c>
      <c r="S375" s="352" t="s">
        <v>159</v>
      </c>
    </row>
    <row r="376" spans="1:25" ht="94.5" customHeight="1" thickBot="1" x14ac:dyDescent="0.3">
      <c r="A376" s="11" t="s">
        <v>19</v>
      </c>
      <c r="B376" s="12" t="s">
        <v>20</v>
      </c>
      <c r="C376" s="12" t="s">
        <v>21</v>
      </c>
      <c r="D376" s="12"/>
      <c r="E376" s="12" t="s">
        <v>23</v>
      </c>
      <c r="F376" s="12" t="s">
        <v>24</v>
      </c>
      <c r="G376" s="13" t="s">
        <v>25</v>
      </c>
      <c r="H376" s="13" t="s">
        <v>26</v>
      </c>
      <c r="I376" s="14" t="s">
        <v>589</v>
      </c>
      <c r="J376" s="62" t="s">
        <v>401</v>
      </c>
      <c r="K376" s="62" t="s">
        <v>402</v>
      </c>
      <c r="L376" s="62" t="s">
        <v>403</v>
      </c>
      <c r="M376" s="62" t="s">
        <v>404</v>
      </c>
      <c r="N376" s="82" t="s">
        <v>405</v>
      </c>
      <c r="O376" s="82" t="s">
        <v>163</v>
      </c>
      <c r="P376" s="16" t="s">
        <v>406</v>
      </c>
      <c r="Q376" s="158" t="s">
        <v>407</v>
      </c>
      <c r="R376" s="158" t="s">
        <v>408</v>
      </c>
      <c r="S376" s="353"/>
    </row>
    <row r="377" spans="1:25" ht="26.25" customHeight="1" thickBot="1" x14ac:dyDescent="0.3">
      <c r="A377" s="347" t="s">
        <v>409</v>
      </c>
      <c r="B377" s="343"/>
      <c r="C377" s="343"/>
      <c r="D377" s="343"/>
      <c r="E377" s="343"/>
      <c r="F377" s="343"/>
      <c r="G377" s="343"/>
      <c r="H377" s="343"/>
      <c r="I377" s="343"/>
      <c r="J377" s="20">
        <f t="shared" ref="J377:R377" si="31">SUM(J378:J431)</f>
        <v>355017158</v>
      </c>
      <c r="K377" s="20">
        <f t="shared" si="31"/>
        <v>60236000</v>
      </c>
      <c r="L377" s="20">
        <f t="shared" si="31"/>
        <v>30100000</v>
      </c>
      <c r="M377" s="20">
        <f t="shared" si="31"/>
        <v>0</v>
      </c>
      <c r="N377" s="20">
        <f t="shared" si="31"/>
        <v>0</v>
      </c>
      <c r="O377" s="20">
        <f t="shared" si="31"/>
        <v>16100000</v>
      </c>
      <c r="P377" s="20">
        <f t="shared" si="31"/>
        <v>1000000</v>
      </c>
      <c r="Q377" s="20">
        <f t="shared" si="31"/>
        <v>27750000</v>
      </c>
      <c r="R377" s="20">
        <f t="shared" si="31"/>
        <v>900000</v>
      </c>
      <c r="S377" s="21">
        <f t="shared" ref="S377:S431" si="32">SUM(J377:R377)</f>
        <v>491103158</v>
      </c>
      <c r="T377" s="22"/>
      <c r="U377" s="98"/>
      <c r="V377" s="98"/>
    </row>
    <row r="378" spans="1:25" ht="30" customHeight="1" thickBot="1" x14ac:dyDescent="0.3">
      <c r="A378" s="64">
        <v>1</v>
      </c>
      <c r="B378" s="307" t="s">
        <v>43</v>
      </c>
      <c r="C378" s="307" t="s">
        <v>410</v>
      </c>
      <c r="D378" s="318" t="s">
        <v>590</v>
      </c>
      <c r="E378" s="308">
        <v>6000000</v>
      </c>
      <c r="F378" s="309" t="s">
        <v>411</v>
      </c>
      <c r="G378" s="319" t="s">
        <v>412</v>
      </c>
      <c r="H378" s="309" t="s">
        <v>47</v>
      </c>
      <c r="I378" s="320">
        <f>41000000+262700158</f>
        <v>303700158</v>
      </c>
      <c r="J378" s="320">
        <f>I378</f>
        <v>303700158</v>
      </c>
      <c r="K378" s="311"/>
      <c r="L378" s="103"/>
      <c r="M378" s="103"/>
      <c r="N378" s="103"/>
      <c r="O378" s="103"/>
      <c r="P378" s="103"/>
      <c r="Q378" s="103"/>
      <c r="R378" s="103"/>
      <c r="S378" s="104">
        <f t="shared" si="32"/>
        <v>303700158</v>
      </c>
    </row>
    <row r="379" spans="1:25" ht="30" hidden="1" customHeight="1" thickBot="1" x14ac:dyDescent="0.3">
      <c r="A379" s="23">
        <v>2</v>
      </c>
      <c r="B379" s="32" t="s">
        <v>43</v>
      </c>
      <c r="C379" s="32" t="s">
        <v>410</v>
      </c>
      <c r="D379" s="33" t="s">
        <v>591</v>
      </c>
      <c r="E379" s="34">
        <v>6000000</v>
      </c>
      <c r="F379" s="35" t="s">
        <v>411</v>
      </c>
      <c r="G379" s="295" t="s">
        <v>412</v>
      </c>
      <c r="H379" s="35" t="s">
        <v>47</v>
      </c>
      <c r="I379" s="321"/>
      <c r="J379" s="321"/>
      <c r="K379" s="322"/>
      <c r="L379" s="68"/>
      <c r="M379" s="68"/>
      <c r="N379" s="68"/>
      <c r="O379" s="68"/>
      <c r="P379" s="68"/>
      <c r="Q379" s="68"/>
      <c r="R379" s="68"/>
      <c r="S379" s="104">
        <f t="shared" si="32"/>
        <v>0</v>
      </c>
    </row>
    <row r="380" spans="1:25" ht="30" customHeight="1" thickBot="1" x14ac:dyDescent="0.3">
      <c r="A380" s="64">
        <v>3</v>
      </c>
      <c r="B380" s="32" t="s">
        <v>43</v>
      </c>
      <c r="C380" s="32" t="s">
        <v>410</v>
      </c>
      <c r="D380" s="33" t="s">
        <v>590</v>
      </c>
      <c r="E380" s="34">
        <v>6010000</v>
      </c>
      <c r="F380" s="35" t="s">
        <v>411</v>
      </c>
      <c r="G380" s="295" t="s">
        <v>412</v>
      </c>
      <c r="H380" s="35" t="s">
        <v>48</v>
      </c>
      <c r="I380" s="50">
        <f>7600000+43717000</f>
        <v>51317000</v>
      </c>
      <c r="J380" s="50">
        <f>I380</f>
        <v>51317000</v>
      </c>
      <c r="K380" s="73"/>
      <c r="L380" s="68"/>
      <c r="M380" s="68"/>
      <c r="N380" s="68"/>
      <c r="O380" s="68"/>
      <c r="P380" s="68"/>
      <c r="Q380" s="68"/>
      <c r="R380" s="68"/>
      <c r="S380" s="104">
        <f t="shared" si="32"/>
        <v>51317000</v>
      </c>
      <c r="V380" s="22"/>
    </row>
    <row r="381" spans="1:25" ht="30" hidden="1" customHeight="1" thickBot="1" x14ac:dyDescent="0.3">
      <c r="A381" s="23">
        <v>4</v>
      </c>
      <c r="B381" s="32" t="s">
        <v>43</v>
      </c>
      <c r="C381" s="32" t="s">
        <v>410</v>
      </c>
      <c r="D381" s="33" t="s">
        <v>591</v>
      </c>
      <c r="E381" s="34">
        <v>6010000</v>
      </c>
      <c r="F381" s="35" t="s">
        <v>411</v>
      </c>
      <c r="G381" s="295" t="s">
        <v>412</v>
      </c>
      <c r="H381" s="35" t="s">
        <v>48</v>
      </c>
      <c r="I381" s="50"/>
      <c r="J381" s="50"/>
      <c r="K381" s="73"/>
      <c r="L381" s="68"/>
      <c r="M381" s="68"/>
      <c r="N381" s="68"/>
      <c r="O381" s="68"/>
      <c r="P381" s="68"/>
      <c r="Q381" s="68"/>
      <c r="R381" s="68"/>
      <c r="S381" s="104">
        <f t="shared" si="32"/>
        <v>0</v>
      </c>
      <c r="V381" s="22"/>
    </row>
    <row r="382" spans="1:25" ht="30" customHeight="1" thickBot="1" x14ac:dyDescent="0.3">
      <c r="A382" s="64">
        <v>5</v>
      </c>
      <c r="B382" s="32" t="s">
        <v>43</v>
      </c>
      <c r="C382" s="32">
        <v>10430</v>
      </c>
      <c r="D382" s="33" t="s">
        <v>590</v>
      </c>
      <c r="E382" s="34">
        <v>6000000</v>
      </c>
      <c r="F382" s="35" t="s">
        <v>413</v>
      </c>
      <c r="G382" s="295" t="s">
        <v>412</v>
      </c>
      <c r="H382" s="35" t="s">
        <v>47</v>
      </c>
      <c r="I382" s="50">
        <v>23800000</v>
      </c>
      <c r="J382" s="73"/>
      <c r="K382" s="73"/>
      <c r="L382" s="73"/>
      <c r="M382" s="73"/>
      <c r="N382" s="73"/>
      <c r="O382" s="73"/>
      <c r="P382" s="73"/>
      <c r="Q382" s="73">
        <f>I382</f>
        <v>23800000</v>
      </c>
      <c r="R382" s="73"/>
      <c r="S382" s="104">
        <f t="shared" si="32"/>
        <v>23800000</v>
      </c>
      <c r="T382" s="22"/>
      <c r="V382" s="22"/>
    </row>
    <row r="383" spans="1:25" ht="30" customHeight="1" thickBot="1" x14ac:dyDescent="0.3">
      <c r="A383" s="23">
        <v>6</v>
      </c>
      <c r="B383" s="32" t="s">
        <v>43</v>
      </c>
      <c r="C383" s="32">
        <v>10430</v>
      </c>
      <c r="D383" s="33" t="s">
        <v>590</v>
      </c>
      <c r="E383" s="34">
        <v>6010000</v>
      </c>
      <c r="F383" s="35" t="s">
        <v>413</v>
      </c>
      <c r="G383" s="295" t="s">
        <v>412</v>
      </c>
      <c r="H383" s="35" t="s">
        <v>48</v>
      </c>
      <c r="I383" s="50">
        <v>3950000</v>
      </c>
      <c r="J383" s="73"/>
      <c r="K383" s="73"/>
      <c r="L383" s="73"/>
      <c r="M383" s="73"/>
      <c r="N383" s="73"/>
      <c r="O383" s="73"/>
      <c r="P383" s="73"/>
      <c r="Q383" s="73">
        <f>I383</f>
        <v>3950000</v>
      </c>
      <c r="R383" s="73"/>
      <c r="S383" s="104">
        <f t="shared" si="32"/>
        <v>3950000</v>
      </c>
      <c r="T383" s="22"/>
      <c r="V383" s="43"/>
    </row>
    <row r="384" spans="1:25" ht="48" thickBot="1" x14ac:dyDescent="0.3">
      <c r="A384" s="64">
        <v>7</v>
      </c>
      <c r="B384" s="32" t="s">
        <v>43</v>
      </c>
      <c r="C384" s="32" t="s">
        <v>410</v>
      </c>
      <c r="D384" s="33" t="s">
        <v>591</v>
      </c>
      <c r="E384" s="34">
        <v>6020000</v>
      </c>
      <c r="F384" s="35" t="s">
        <v>411</v>
      </c>
      <c r="G384" s="295" t="s">
        <v>46</v>
      </c>
      <c r="H384" s="35" t="s">
        <v>414</v>
      </c>
      <c r="I384" s="41">
        <v>600000</v>
      </c>
      <c r="J384" s="73"/>
      <c r="K384" s="73"/>
      <c r="L384" s="73"/>
      <c r="M384" s="73"/>
      <c r="N384" s="73"/>
      <c r="O384" s="73"/>
      <c r="P384" s="73"/>
      <c r="Q384" s="73"/>
      <c r="R384" s="73">
        <f>I384</f>
        <v>600000</v>
      </c>
      <c r="S384" s="104">
        <f t="shared" si="32"/>
        <v>600000</v>
      </c>
    </row>
    <row r="385" spans="1:19" ht="48" thickBot="1" x14ac:dyDescent="0.3">
      <c r="A385" s="23">
        <v>8</v>
      </c>
      <c r="B385" s="32" t="s">
        <v>43</v>
      </c>
      <c r="C385" s="32" t="s">
        <v>410</v>
      </c>
      <c r="D385" s="33" t="s">
        <v>590</v>
      </c>
      <c r="E385" s="34">
        <v>6020000</v>
      </c>
      <c r="F385" s="35" t="s">
        <v>411</v>
      </c>
      <c r="G385" s="295" t="s">
        <v>46</v>
      </c>
      <c r="H385" s="45" t="s">
        <v>415</v>
      </c>
      <c r="I385" s="41">
        <v>300000</v>
      </c>
      <c r="J385" s="73"/>
      <c r="K385" s="73"/>
      <c r="L385" s="73" t="s">
        <v>582</v>
      </c>
      <c r="M385" s="73"/>
      <c r="N385" s="73"/>
      <c r="O385" s="73"/>
      <c r="P385" s="73"/>
      <c r="Q385" s="73"/>
      <c r="R385" s="73">
        <f>I385</f>
        <v>300000</v>
      </c>
      <c r="S385" s="104">
        <f t="shared" si="32"/>
        <v>300000</v>
      </c>
    </row>
    <row r="386" spans="1:19" ht="32.25" thickBot="1" x14ac:dyDescent="0.3">
      <c r="A386" s="23"/>
      <c r="B386" s="32" t="s">
        <v>43</v>
      </c>
      <c r="C386" s="32" t="s">
        <v>410</v>
      </c>
      <c r="D386" s="33" t="s">
        <v>590</v>
      </c>
      <c r="E386" s="34">
        <v>6020000</v>
      </c>
      <c r="F386" s="35" t="s">
        <v>411</v>
      </c>
      <c r="G386" s="295" t="s">
        <v>46</v>
      </c>
      <c r="H386" s="45" t="s">
        <v>431</v>
      </c>
      <c r="I386" s="41">
        <v>100000</v>
      </c>
      <c r="J386" s="73"/>
      <c r="K386" s="73">
        <f t="shared" ref="K386:K394" si="33">I386</f>
        <v>100000</v>
      </c>
      <c r="L386" s="73"/>
      <c r="M386" s="73"/>
      <c r="N386" s="73"/>
      <c r="O386" s="73"/>
      <c r="P386" s="73"/>
      <c r="Q386" s="73"/>
      <c r="R386" s="73"/>
      <c r="S386" s="104">
        <f t="shared" si="32"/>
        <v>100000</v>
      </c>
    </row>
    <row r="387" spans="1:19" ht="32.25" thickBot="1" x14ac:dyDescent="0.3">
      <c r="A387" s="23"/>
      <c r="B387" s="32" t="s">
        <v>43</v>
      </c>
      <c r="C387" s="32" t="s">
        <v>410</v>
      </c>
      <c r="D387" s="33" t="s">
        <v>590</v>
      </c>
      <c r="E387" s="34">
        <v>6020000</v>
      </c>
      <c r="F387" s="35" t="s">
        <v>411</v>
      </c>
      <c r="G387" s="295" t="s">
        <v>46</v>
      </c>
      <c r="H387" s="45" t="s">
        <v>432</v>
      </c>
      <c r="I387" s="41">
        <v>600000</v>
      </c>
      <c r="J387" s="73"/>
      <c r="K387" s="73">
        <f t="shared" si="33"/>
        <v>600000</v>
      </c>
      <c r="L387" s="73"/>
      <c r="M387" s="73"/>
      <c r="N387" s="73"/>
      <c r="O387" s="73"/>
      <c r="P387" s="73"/>
      <c r="Q387" s="73"/>
      <c r="R387" s="73"/>
      <c r="S387" s="104">
        <f t="shared" si="32"/>
        <v>600000</v>
      </c>
    </row>
    <row r="388" spans="1:19" ht="32.25" thickBot="1" x14ac:dyDescent="0.3">
      <c r="A388" s="23">
        <v>10</v>
      </c>
      <c r="B388" s="32" t="s">
        <v>43</v>
      </c>
      <c r="C388" s="32" t="s">
        <v>410</v>
      </c>
      <c r="D388" s="33" t="s">
        <v>590</v>
      </c>
      <c r="E388" s="34">
        <v>6020000</v>
      </c>
      <c r="F388" s="35" t="s">
        <v>411</v>
      </c>
      <c r="G388" s="295" t="s">
        <v>412</v>
      </c>
      <c r="H388" s="35" t="s">
        <v>416</v>
      </c>
      <c r="I388" s="41">
        <v>4600000</v>
      </c>
      <c r="J388" s="73"/>
      <c r="K388" s="73">
        <f t="shared" si="33"/>
        <v>4600000</v>
      </c>
      <c r="L388" s="73"/>
      <c r="M388" s="73"/>
      <c r="N388" s="73"/>
      <c r="O388" s="73"/>
      <c r="P388" s="73"/>
      <c r="Q388" s="73"/>
      <c r="R388" s="73"/>
      <c r="S388" s="104">
        <f t="shared" si="32"/>
        <v>4600000</v>
      </c>
    </row>
    <row r="389" spans="1:19" ht="32.25" hidden="1" thickBot="1" x14ac:dyDescent="0.3">
      <c r="A389" s="64">
        <v>11</v>
      </c>
      <c r="B389" s="32" t="s">
        <v>43</v>
      </c>
      <c r="C389" s="32" t="s">
        <v>410</v>
      </c>
      <c r="D389" s="33" t="s">
        <v>591</v>
      </c>
      <c r="E389" s="34">
        <v>6020000</v>
      </c>
      <c r="F389" s="35" t="s">
        <v>411</v>
      </c>
      <c r="G389" s="295" t="s">
        <v>412</v>
      </c>
      <c r="H389" s="35" t="s">
        <v>416</v>
      </c>
      <c r="I389" s="41"/>
      <c r="J389" s="73"/>
      <c r="K389" s="73">
        <f t="shared" si="33"/>
        <v>0</v>
      </c>
      <c r="L389" s="73"/>
      <c r="M389" s="73"/>
      <c r="N389" s="73"/>
      <c r="O389" s="73"/>
      <c r="P389" s="73"/>
      <c r="Q389" s="73"/>
      <c r="R389" s="73"/>
      <c r="S389" s="104">
        <f t="shared" si="32"/>
        <v>0</v>
      </c>
    </row>
    <row r="390" spans="1:19" ht="32.25" thickBot="1" x14ac:dyDescent="0.3">
      <c r="A390" s="23">
        <v>12</v>
      </c>
      <c r="B390" s="32" t="s">
        <v>43</v>
      </c>
      <c r="C390" s="32" t="s">
        <v>410</v>
      </c>
      <c r="D390" s="33" t="s">
        <v>590</v>
      </c>
      <c r="E390" s="34">
        <v>6020000</v>
      </c>
      <c r="F390" s="35" t="s">
        <v>411</v>
      </c>
      <c r="G390" s="295" t="s">
        <v>412</v>
      </c>
      <c r="H390" s="45" t="s">
        <v>349</v>
      </c>
      <c r="I390" s="41">
        <v>6700000</v>
      </c>
      <c r="J390" s="73"/>
      <c r="K390" s="73">
        <f t="shared" si="33"/>
        <v>6700000</v>
      </c>
      <c r="L390" s="73"/>
      <c r="M390" s="73"/>
      <c r="N390" s="73"/>
      <c r="O390" s="73"/>
      <c r="P390" s="73"/>
      <c r="Q390" s="73"/>
      <c r="R390" s="73"/>
      <c r="S390" s="104">
        <f t="shared" si="32"/>
        <v>6700000</v>
      </c>
    </row>
    <row r="391" spans="1:19" ht="32.25" hidden="1" thickBot="1" x14ac:dyDescent="0.3">
      <c r="A391" s="64">
        <v>13</v>
      </c>
      <c r="B391" s="32" t="s">
        <v>43</v>
      </c>
      <c r="C391" s="32" t="s">
        <v>410</v>
      </c>
      <c r="D391" s="33" t="s">
        <v>591</v>
      </c>
      <c r="E391" s="34">
        <v>6020000</v>
      </c>
      <c r="F391" s="35" t="s">
        <v>411</v>
      </c>
      <c r="G391" s="295" t="s">
        <v>412</v>
      </c>
      <c r="H391" s="45" t="s">
        <v>349</v>
      </c>
      <c r="I391" s="41"/>
      <c r="J391" s="73"/>
      <c r="K391" s="73">
        <f t="shared" si="33"/>
        <v>0</v>
      </c>
      <c r="L391" s="73"/>
      <c r="M391" s="73"/>
      <c r="N391" s="73"/>
      <c r="O391" s="73"/>
      <c r="P391" s="73"/>
      <c r="Q391" s="73"/>
      <c r="R391" s="73"/>
      <c r="S391" s="104">
        <f t="shared" si="32"/>
        <v>0</v>
      </c>
    </row>
    <row r="392" spans="1:19" ht="32.25" thickBot="1" x14ac:dyDescent="0.3">
      <c r="A392" s="23">
        <v>14</v>
      </c>
      <c r="B392" s="32" t="s">
        <v>43</v>
      </c>
      <c r="C392" s="32" t="s">
        <v>410</v>
      </c>
      <c r="D392" s="33" t="s">
        <v>591</v>
      </c>
      <c r="E392" s="34">
        <v>6020000</v>
      </c>
      <c r="F392" s="35" t="s">
        <v>411</v>
      </c>
      <c r="G392" s="295" t="s">
        <v>412</v>
      </c>
      <c r="H392" s="45" t="s">
        <v>417</v>
      </c>
      <c r="I392" s="41">
        <v>500000</v>
      </c>
      <c r="J392" s="73"/>
      <c r="K392" s="73">
        <f t="shared" si="33"/>
        <v>500000</v>
      </c>
      <c r="L392" s="73"/>
      <c r="M392" s="73"/>
      <c r="N392" s="73"/>
      <c r="O392" s="73"/>
      <c r="P392" s="73"/>
      <c r="Q392" s="73"/>
      <c r="R392" s="73"/>
      <c r="S392" s="104">
        <f t="shared" si="32"/>
        <v>500000</v>
      </c>
    </row>
    <row r="393" spans="1:19" ht="32.25" thickBot="1" x14ac:dyDescent="0.3">
      <c r="A393" s="64">
        <v>15</v>
      </c>
      <c r="B393" s="32" t="s">
        <v>43</v>
      </c>
      <c r="C393" s="32" t="s">
        <v>410</v>
      </c>
      <c r="D393" s="33" t="s">
        <v>591</v>
      </c>
      <c r="E393" s="34">
        <v>6020000</v>
      </c>
      <c r="F393" s="35" t="s">
        <v>411</v>
      </c>
      <c r="G393" s="295" t="s">
        <v>412</v>
      </c>
      <c r="H393" s="45" t="s">
        <v>418</v>
      </c>
      <c r="I393" s="41">
        <v>800000</v>
      </c>
      <c r="J393" s="73"/>
      <c r="K393" s="73">
        <f t="shared" si="33"/>
        <v>800000</v>
      </c>
      <c r="L393" s="73"/>
      <c r="M393" s="73"/>
      <c r="N393" s="73"/>
      <c r="O393" s="73"/>
      <c r="P393" s="73"/>
      <c r="Q393" s="73"/>
      <c r="R393" s="73"/>
      <c r="S393" s="104">
        <f t="shared" si="32"/>
        <v>800000</v>
      </c>
    </row>
    <row r="394" spans="1:19" ht="32.25" thickBot="1" x14ac:dyDescent="0.3">
      <c r="A394" s="23">
        <v>16</v>
      </c>
      <c r="B394" s="32" t="s">
        <v>43</v>
      </c>
      <c r="C394" s="32" t="s">
        <v>410</v>
      </c>
      <c r="D394" s="33" t="s">
        <v>591</v>
      </c>
      <c r="E394" s="34">
        <v>6020000</v>
      </c>
      <c r="F394" s="35" t="s">
        <v>411</v>
      </c>
      <c r="G394" s="295" t="s">
        <v>412</v>
      </c>
      <c r="H394" s="45" t="s">
        <v>419</v>
      </c>
      <c r="I394" s="41">
        <v>2500000</v>
      </c>
      <c r="J394" s="73"/>
      <c r="K394" s="73">
        <f t="shared" si="33"/>
        <v>2500000</v>
      </c>
      <c r="L394" s="73"/>
      <c r="M394" s="73"/>
      <c r="N394" s="73"/>
      <c r="O394" s="73"/>
      <c r="P394" s="73"/>
      <c r="Q394" s="73"/>
      <c r="R394" s="73"/>
      <c r="S394" s="104">
        <f t="shared" si="32"/>
        <v>2500000</v>
      </c>
    </row>
    <row r="395" spans="1:19" ht="18" customHeight="1" x14ac:dyDescent="0.25">
      <c r="A395" s="64">
        <v>17</v>
      </c>
      <c r="B395" s="32" t="s">
        <v>43</v>
      </c>
      <c r="C395" s="32" t="s">
        <v>410</v>
      </c>
      <c r="D395" s="33" t="s">
        <v>591</v>
      </c>
      <c r="E395" s="34">
        <v>6020000</v>
      </c>
      <c r="F395" s="35" t="s">
        <v>411</v>
      </c>
      <c r="G395" s="295" t="s">
        <v>412</v>
      </c>
      <c r="H395" s="77" t="s">
        <v>420</v>
      </c>
      <c r="I395" s="41">
        <v>1000000</v>
      </c>
      <c r="J395" s="73"/>
      <c r="K395" s="73"/>
      <c r="L395" s="73"/>
      <c r="M395" s="73"/>
      <c r="N395" s="73"/>
      <c r="O395" s="73"/>
      <c r="P395" s="73">
        <f>I395</f>
        <v>1000000</v>
      </c>
      <c r="Q395" s="73"/>
      <c r="R395" s="73"/>
      <c r="S395" s="106">
        <f t="shared" si="32"/>
        <v>1000000</v>
      </c>
    </row>
    <row r="396" spans="1:19" ht="32.25" thickBot="1" x14ac:dyDescent="0.3">
      <c r="A396" s="23">
        <v>18</v>
      </c>
      <c r="B396" s="32" t="s">
        <v>43</v>
      </c>
      <c r="C396" s="32" t="s">
        <v>410</v>
      </c>
      <c r="D396" s="33" t="s">
        <v>591</v>
      </c>
      <c r="E396" s="34">
        <v>6020000</v>
      </c>
      <c r="F396" s="35" t="s">
        <v>411</v>
      </c>
      <c r="G396" s="295" t="s">
        <v>412</v>
      </c>
      <c r="H396" s="45" t="s">
        <v>421</v>
      </c>
      <c r="I396" s="41">
        <v>10000000</v>
      </c>
      <c r="J396" s="73"/>
      <c r="K396" s="73">
        <f>I396</f>
        <v>10000000</v>
      </c>
      <c r="L396" s="73"/>
      <c r="M396" s="73"/>
      <c r="N396" s="73"/>
      <c r="O396" s="73"/>
      <c r="P396" s="73"/>
      <c r="Q396" s="73"/>
      <c r="R396" s="73"/>
      <c r="S396" s="106">
        <f t="shared" si="32"/>
        <v>10000000</v>
      </c>
    </row>
    <row r="397" spans="1:19" ht="32.25" hidden="1" thickBot="1" x14ac:dyDescent="0.3">
      <c r="A397" s="23"/>
      <c r="B397" s="32" t="s">
        <v>43</v>
      </c>
      <c r="C397" s="32" t="s">
        <v>410</v>
      </c>
      <c r="D397" s="33" t="s">
        <v>590</v>
      </c>
      <c r="E397" s="34">
        <v>6020000</v>
      </c>
      <c r="F397" s="35" t="s">
        <v>411</v>
      </c>
      <c r="G397" s="295" t="s">
        <v>412</v>
      </c>
      <c r="H397" s="45" t="s">
        <v>421</v>
      </c>
      <c r="I397" s="41"/>
      <c r="J397" s="73"/>
      <c r="K397" s="73">
        <f t="shared" ref="K397:K407" si="34">I397</f>
        <v>0</v>
      </c>
      <c r="L397" s="73"/>
      <c r="M397" s="73"/>
      <c r="N397" s="73"/>
      <c r="O397" s="73"/>
      <c r="P397" s="73"/>
      <c r="Q397" s="73"/>
      <c r="R397" s="73"/>
      <c r="S397" s="106">
        <f t="shared" si="32"/>
        <v>0</v>
      </c>
    </row>
    <row r="398" spans="1:19" ht="19.5" customHeight="1" x14ac:dyDescent="0.25">
      <c r="A398" s="64">
        <v>19</v>
      </c>
      <c r="B398" s="32" t="s">
        <v>43</v>
      </c>
      <c r="C398" s="32" t="s">
        <v>410</v>
      </c>
      <c r="D398" s="33" t="s">
        <v>591</v>
      </c>
      <c r="E398" s="34">
        <v>6020000</v>
      </c>
      <c r="F398" s="35" t="s">
        <v>411</v>
      </c>
      <c r="G398" s="295" t="s">
        <v>412</v>
      </c>
      <c r="H398" s="45" t="s">
        <v>285</v>
      </c>
      <c r="I398" s="41">
        <v>100000</v>
      </c>
      <c r="J398" s="73"/>
      <c r="K398" s="73">
        <f t="shared" si="34"/>
        <v>100000</v>
      </c>
      <c r="L398" s="73"/>
      <c r="M398" s="73"/>
      <c r="N398" s="73"/>
      <c r="O398" s="73"/>
      <c r="P398" s="73"/>
      <c r="Q398" s="73"/>
      <c r="R398" s="73"/>
      <c r="S398" s="106">
        <f t="shared" si="32"/>
        <v>100000</v>
      </c>
    </row>
    <row r="399" spans="1:19" ht="31.5" x14ac:dyDescent="0.25">
      <c r="A399" s="23">
        <v>20</v>
      </c>
      <c r="B399" s="32" t="s">
        <v>43</v>
      </c>
      <c r="C399" s="32" t="s">
        <v>410</v>
      </c>
      <c r="D399" s="33" t="s">
        <v>591</v>
      </c>
      <c r="E399" s="34">
        <v>6020000</v>
      </c>
      <c r="F399" s="35" t="s">
        <v>411</v>
      </c>
      <c r="G399" s="295" t="s">
        <v>412</v>
      </c>
      <c r="H399" s="45" t="s">
        <v>637</v>
      </c>
      <c r="I399" s="41">
        <v>23900000</v>
      </c>
      <c r="J399" s="73"/>
      <c r="K399" s="73">
        <f t="shared" si="34"/>
        <v>23900000</v>
      </c>
      <c r="L399" s="73"/>
      <c r="M399" s="73"/>
      <c r="N399" s="73"/>
      <c r="O399" s="73"/>
      <c r="P399" s="73"/>
      <c r="Q399" s="73"/>
      <c r="R399" s="73"/>
      <c r="S399" s="106">
        <f t="shared" si="32"/>
        <v>23900000</v>
      </c>
    </row>
    <row r="400" spans="1:19" ht="31.5" hidden="1" x14ac:dyDescent="0.25">
      <c r="A400" s="64">
        <v>21</v>
      </c>
      <c r="B400" s="32" t="s">
        <v>43</v>
      </c>
      <c r="C400" s="32" t="s">
        <v>410</v>
      </c>
      <c r="D400" s="33" t="s">
        <v>591</v>
      </c>
      <c r="E400" s="34">
        <v>6020000</v>
      </c>
      <c r="F400" s="35" t="s">
        <v>411</v>
      </c>
      <c r="G400" s="295" t="s">
        <v>412</v>
      </c>
      <c r="H400" s="45"/>
      <c r="I400" s="41"/>
      <c r="J400" s="73"/>
      <c r="K400" s="73">
        <f t="shared" si="34"/>
        <v>0</v>
      </c>
      <c r="L400" s="73"/>
      <c r="M400" s="73"/>
      <c r="N400" s="73"/>
      <c r="O400" s="73"/>
      <c r="P400" s="73"/>
      <c r="Q400" s="73"/>
      <c r="R400" s="73"/>
      <c r="S400" s="106">
        <f t="shared" si="32"/>
        <v>0</v>
      </c>
    </row>
    <row r="401" spans="1:19" ht="31.5" hidden="1" x14ac:dyDescent="0.25">
      <c r="A401" s="23"/>
      <c r="B401" s="32" t="s">
        <v>43</v>
      </c>
      <c r="C401" s="32" t="s">
        <v>410</v>
      </c>
      <c r="D401" s="33" t="s">
        <v>590</v>
      </c>
      <c r="E401" s="34">
        <v>6020000</v>
      </c>
      <c r="F401" s="35" t="s">
        <v>411</v>
      </c>
      <c r="G401" s="295" t="s">
        <v>412</v>
      </c>
      <c r="H401" s="45" t="s">
        <v>359</v>
      </c>
      <c r="I401" s="41"/>
      <c r="J401" s="73"/>
      <c r="K401" s="73">
        <f t="shared" si="34"/>
        <v>0</v>
      </c>
      <c r="L401" s="73"/>
      <c r="M401" s="73"/>
      <c r="N401" s="73"/>
      <c r="O401" s="73"/>
      <c r="P401" s="73"/>
      <c r="Q401" s="73"/>
      <c r="R401" s="73"/>
      <c r="S401" s="106"/>
    </row>
    <row r="402" spans="1:19" ht="32.25" thickBot="1" x14ac:dyDescent="0.3">
      <c r="A402" s="23">
        <v>22</v>
      </c>
      <c r="B402" s="32" t="s">
        <v>43</v>
      </c>
      <c r="C402" s="32" t="s">
        <v>410</v>
      </c>
      <c r="D402" s="33" t="s">
        <v>591</v>
      </c>
      <c r="E402" s="34">
        <v>6020000</v>
      </c>
      <c r="F402" s="35" t="s">
        <v>411</v>
      </c>
      <c r="G402" s="295" t="s">
        <v>412</v>
      </c>
      <c r="H402" s="45" t="s">
        <v>638</v>
      </c>
      <c r="I402" s="41">
        <v>500000</v>
      </c>
      <c r="J402" s="73"/>
      <c r="K402" s="73">
        <f t="shared" si="34"/>
        <v>500000</v>
      </c>
      <c r="L402" s="73"/>
      <c r="M402" s="73"/>
      <c r="N402" s="73"/>
      <c r="O402" s="73"/>
      <c r="P402" s="73"/>
      <c r="Q402" s="73"/>
      <c r="R402" s="73"/>
      <c r="S402" s="106">
        <f t="shared" si="32"/>
        <v>500000</v>
      </c>
    </row>
    <row r="403" spans="1:19" ht="31.5" x14ac:dyDescent="0.25">
      <c r="A403" s="64">
        <v>23</v>
      </c>
      <c r="B403" s="32" t="s">
        <v>43</v>
      </c>
      <c r="C403" s="32" t="s">
        <v>410</v>
      </c>
      <c r="D403" s="33" t="s">
        <v>591</v>
      </c>
      <c r="E403" s="34">
        <v>6020000</v>
      </c>
      <c r="F403" s="35" t="s">
        <v>411</v>
      </c>
      <c r="G403" s="295" t="s">
        <v>412</v>
      </c>
      <c r="H403" s="35" t="s">
        <v>639</v>
      </c>
      <c r="I403" s="41">
        <v>60000</v>
      </c>
      <c r="J403" s="73"/>
      <c r="K403" s="73">
        <f t="shared" si="34"/>
        <v>60000</v>
      </c>
      <c r="L403" s="73"/>
      <c r="M403" s="73"/>
      <c r="N403" s="73"/>
      <c r="O403" s="73"/>
      <c r="P403" s="73"/>
      <c r="Q403" s="73"/>
      <c r="R403" s="73"/>
      <c r="S403" s="106">
        <f t="shared" si="32"/>
        <v>60000</v>
      </c>
    </row>
    <row r="404" spans="1:19" ht="48" thickBot="1" x14ac:dyDescent="0.3">
      <c r="A404" s="23">
        <v>24</v>
      </c>
      <c r="B404" s="47" t="s">
        <v>43</v>
      </c>
      <c r="C404" s="47" t="s">
        <v>410</v>
      </c>
      <c r="D404" s="33" t="s">
        <v>591</v>
      </c>
      <c r="E404" s="49">
        <v>6020000</v>
      </c>
      <c r="F404" s="74" t="s">
        <v>411</v>
      </c>
      <c r="G404" s="295" t="s">
        <v>412</v>
      </c>
      <c r="H404" s="45" t="s">
        <v>640</v>
      </c>
      <c r="I404" s="160">
        <v>1200000</v>
      </c>
      <c r="J404" s="73"/>
      <c r="K404" s="73">
        <f t="shared" si="34"/>
        <v>1200000</v>
      </c>
      <c r="L404" s="73"/>
      <c r="M404" s="73"/>
      <c r="N404" s="73"/>
      <c r="O404" s="73"/>
      <c r="P404" s="73"/>
      <c r="Q404" s="73"/>
      <c r="R404" s="73"/>
      <c r="S404" s="106">
        <f t="shared" si="32"/>
        <v>1200000</v>
      </c>
    </row>
    <row r="405" spans="1:19" ht="47.25" x14ac:dyDescent="0.25">
      <c r="A405" s="64">
        <v>25</v>
      </c>
      <c r="B405" s="32" t="s">
        <v>43</v>
      </c>
      <c r="C405" s="32" t="s">
        <v>410</v>
      </c>
      <c r="D405" s="33" t="s">
        <v>591</v>
      </c>
      <c r="E405" s="34">
        <v>6020000</v>
      </c>
      <c r="F405" s="74" t="s">
        <v>411</v>
      </c>
      <c r="G405" s="295" t="s">
        <v>412</v>
      </c>
      <c r="H405" s="45" t="s">
        <v>641</v>
      </c>
      <c r="I405" s="41">
        <v>50000</v>
      </c>
      <c r="J405" s="73"/>
      <c r="K405" s="73">
        <f t="shared" si="34"/>
        <v>50000</v>
      </c>
      <c r="L405" s="73"/>
      <c r="M405" s="73"/>
      <c r="N405" s="73"/>
      <c r="O405" s="73"/>
      <c r="P405" s="73"/>
      <c r="Q405" s="73"/>
      <c r="R405" s="73"/>
      <c r="S405" s="106">
        <f t="shared" si="32"/>
        <v>50000</v>
      </c>
    </row>
    <row r="406" spans="1:19" ht="48" thickBot="1" x14ac:dyDescent="0.3">
      <c r="A406" s="23">
        <v>26</v>
      </c>
      <c r="B406" s="32" t="s">
        <v>43</v>
      </c>
      <c r="C406" s="32" t="s">
        <v>410</v>
      </c>
      <c r="D406" s="33" t="s">
        <v>591</v>
      </c>
      <c r="E406" s="34">
        <v>6020000</v>
      </c>
      <c r="F406" s="74" t="s">
        <v>411</v>
      </c>
      <c r="G406" s="295" t="s">
        <v>412</v>
      </c>
      <c r="H406" s="45" t="s">
        <v>642</v>
      </c>
      <c r="I406" s="41">
        <v>6000</v>
      </c>
      <c r="J406" s="73"/>
      <c r="K406" s="73">
        <f t="shared" si="34"/>
        <v>6000</v>
      </c>
      <c r="L406" s="73"/>
      <c r="M406" s="73"/>
      <c r="N406" s="73"/>
      <c r="O406" s="73"/>
      <c r="P406" s="73"/>
      <c r="Q406" s="73"/>
      <c r="R406" s="73"/>
      <c r="S406" s="106">
        <f t="shared" si="32"/>
        <v>6000</v>
      </c>
    </row>
    <row r="407" spans="1:19" ht="31.5" x14ac:dyDescent="0.25">
      <c r="A407" s="64">
        <v>27</v>
      </c>
      <c r="B407" s="32" t="s">
        <v>43</v>
      </c>
      <c r="C407" s="32" t="s">
        <v>410</v>
      </c>
      <c r="D407" s="33" t="s">
        <v>591</v>
      </c>
      <c r="E407" s="34">
        <v>6020000</v>
      </c>
      <c r="F407" s="74" t="s">
        <v>411</v>
      </c>
      <c r="G407" s="295" t="s">
        <v>412</v>
      </c>
      <c r="H407" s="45" t="s">
        <v>422</v>
      </c>
      <c r="I407" s="41">
        <v>3200000</v>
      </c>
      <c r="J407" s="73"/>
      <c r="K407" s="73">
        <f t="shared" si="34"/>
        <v>3200000</v>
      </c>
      <c r="L407" s="73"/>
      <c r="M407" s="73"/>
      <c r="N407" s="73"/>
      <c r="O407" s="73"/>
      <c r="P407" s="73"/>
      <c r="Q407" s="73"/>
      <c r="R407" s="73"/>
      <c r="S407" s="106">
        <f t="shared" si="32"/>
        <v>3200000</v>
      </c>
    </row>
    <row r="408" spans="1:19" ht="32.25" thickBot="1" x14ac:dyDescent="0.3">
      <c r="A408" s="23">
        <v>28</v>
      </c>
      <c r="B408" s="32" t="s">
        <v>43</v>
      </c>
      <c r="C408" s="32" t="s">
        <v>410</v>
      </c>
      <c r="D408" s="33" t="s">
        <v>591</v>
      </c>
      <c r="E408" s="34">
        <v>6020000</v>
      </c>
      <c r="F408" s="35" t="s">
        <v>411</v>
      </c>
      <c r="G408" s="295" t="s">
        <v>412</v>
      </c>
      <c r="H408" s="45" t="s">
        <v>423</v>
      </c>
      <c r="I408" s="41">
        <v>200000</v>
      </c>
      <c r="J408" s="73"/>
      <c r="K408" s="73">
        <f>I408</f>
        <v>200000</v>
      </c>
      <c r="L408" s="73"/>
      <c r="M408" s="73"/>
      <c r="N408" s="73"/>
      <c r="O408" s="73"/>
      <c r="P408" s="73"/>
      <c r="Q408" s="73"/>
      <c r="R408" s="73"/>
      <c r="S408" s="106">
        <f t="shared" si="32"/>
        <v>200000</v>
      </c>
    </row>
    <row r="409" spans="1:19" ht="32.25" thickBot="1" x14ac:dyDescent="0.3">
      <c r="A409" s="64">
        <v>29</v>
      </c>
      <c r="B409" s="32" t="s">
        <v>43</v>
      </c>
      <c r="C409" s="32" t="s">
        <v>410</v>
      </c>
      <c r="D409" s="33" t="s">
        <v>591</v>
      </c>
      <c r="E409" s="34">
        <v>6020000</v>
      </c>
      <c r="F409" s="35" t="s">
        <v>411</v>
      </c>
      <c r="G409" s="295" t="s">
        <v>412</v>
      </c>
      <c r="H409" s="45" t="s">
        <v>424</v>
      </c>
      <c r="I409" s="41">
        <v>27000000</v>
      </c>
      <c r="J409" s="73"/>
      <c r="K409" s="73"/>
      <c r="L409" s="73">
        <f>I409</f>
        <v>27000000</v>
      </c>
      <c r="M409" s="73"/>
      <c r="N409" s="73"/>
      <c r="O409" s="73"/>
      <c r="P409" s="73"/>
      <c r="Q409" s="73"/>
      <c r="R409" s="73"/>
      <c r="S409" s="106">
        <f t="shared" si="32"/>
        <v>27000000</v>
      </c>
    </row>
    <row r="410" spans="1:19" ht="20.25" hidden="1" customHeight="1" thickBot="1" x14ac:dyDescent="0.3">
      <c r="A410" s="23">
        <v>30</v>
      </c>
      <c r="B410" s="32" t="s">
        <v>43</v>
      </c>
      <c r="C410" s="32" t="s">
        <v>410</v>
      </c>
      <c r="D410" s="33" t="s">
        <v>590</v>
      </c>
      <c r="E410" s="34">
        <v>6020000</v>
      </c>
      <c r="F410" s="35" t="s">
        <v>411</v>
      </c>
      <c r="G410" s="295" t="s">
        <v>412</v>
      </c>
      <c r="H410" s="45" t="s">
        <v>424</v>
      </c>
      <c r="I410" s="41"/>
      <c r="J410" s="73"/>
      <c r="K410" s="73"/>
      <c r="L410" s="73">
        <f>I410</f>
        <v>0</v>
      </c>
      <c r="M410" s="73"/>
      <c r="N410" s="73"/>
      <c r="O410" s="73"/>
      <c r="P410" s="73"/>
      <c r="Q410" s="73"/>
      <c r="R410" s="73"/>
      <c r="S410" s="106">
        <f t="shared" si="32"/>
        <v>0</v>
      </c>
    </row>
    <row r="411" spans="1:19" ht="32.25" thickBot="1" x14ac:dyDescent="0.3">
      <c r="A411" s="64">
        <v>31</v>
      </c>
      <c r="B411" s="32" t="s">
        <v>43</v>
      </c>
      <c r="C411" s="32" t="s">
        <v>410</v>
      </c>
      <c r="D411" s="33" t="s">
        <v>591</v>
      </c>
      <c r="E411" s="34">
        <v>6020000</v>
      </c>
      <c r="F411" s="35" t="s">
        <v>411</v>
      </c>
      <c r="G411" s="295" t="s">
        <v>412</v>
      </c>
      <c r="H411" s="45" t="s">
        <v>425</v>
      </c>
      <c r="I411" s="41">
        <v>2000000</v>
      </c>
      <c r="J411" s="73"/>
      <c r="K411" s="73"/>
      <c r="L411" s="73">
        <f>I411</f>
        <v>2000000</v>
      </c>
      <c r="M411" s="73"/>
      <c r="N411" s="73"/>
      <c r="O411" s="73"/>
      <c r="P411" s="73"/>
      <c r="Q411" s="73"/>
      <c r="R411" s="73"/>
      <c r="S411" s="106">
        <f t="shared" si="32"/>
        <v>2000000</v>
      </c>
    </row>
    <row r="412" spans="1:19" ht="32.25" hidden="1" thickBot="1" x14ac:dyDescent="0.3">
      <c r="A412" s="23">
        <v>32</v>
      </c>
      <c r="B412" s="32" t="s">
        <v>43</v>
      </c>
      <c r="C412" s="32" t="s">
        <v>410</v>
      </c>
      <c r="D412" s="33"/>
      <c r="E412" s="34">
        <v>6020000</v>
      </c>
      <c r="F412" s="35" t="s">
        <v>411</v>
      </c>
      <c r="G412" s="295" t="s">
        <v>412</v>
      </c>
      <c r="H412" s="45"/>
      <c r="I412" s="41"/>
      <c r="J412" s="73"/>
      <c r="K412" s="73"/>
      <c r="L412" s="73"/>
      <c r="M412" s="73"/>
      <c r="N412" s="73"/>
      <c r="O412" s="73"/>
      <c r="P412" s="73"/>
      <c r="Q412" s="73"/>
      <c r="R412" s="73"/>
      <c r="S412" s="106">
        <f t="shared" si="32"/>
        <v>0</v>
      </c>
    </row>
    <row r="413" spans="1:19" ht="31.5" x14ac:dyDescent="0.25">
      <c r="A413" s="64">
        <v>33</v>
      </c>
      <c r="B413" s="32" t="s">
        <v>43</v>
      </c>
      <c r="C413" s="32" t="s">
        <v>410</v>
      </c>
      <c r="D413" s="33" t="s">
        <v>591</v>
      </c>
      <c r="E413" s="34">
        <v>6020000</v>
      </c>
      <c r="F413" s="35" t="s">
        <v>411</v>
      </c>
      <c r="G413" s="295" t="s">
        <v>412</v>
      </c>
      <c r="H413" s="35" t="s">
        <v>426</v>
      </c>
      <c r="I413" s="41">
        <v>232000</v>
      </c>
      <c r="J413" s="73"/>
      <c r="K413" s="73">
        <f t="shared" ref="K413:K418" si="35">I413</f>
        <v>232000</v>
      </c>
      <c r="L413" s="73"/>
      <c r="M413" s="73"/>
      <c r="N413" s="73"/>
      <c r="O413" s="73"/>
      <c r="P413" s="73"/>
      <c r="Q413" s="73"/>
      <c r="R413" s="73"/>
      <c r="S413" s="106">
        <f t="shared" si="32"/>
        <v>232000</v>
      </c>
    </row>
    <row r="414" spans="1:19" ht="32.25" thickBot="1" x14ac:dyDescent="0.3">
      <c r="A414" s="23">
        <v>34</v>
      </c>
      <c r="B414" s="32" t="s">
        <v>43</v>
      </c>
      <c r="C414" s="32" t="s">
        <v>410</v>
      </c>
      <c r="D414" s="33" t="s">
        <v>591</v>
      </c>
      <c r="E414" s="34">
        <v>6020000</v>
      </c>
      <c r="F414" s="35" t="s">
        <v>411</v>
      </c>
      <c r="G414" s="295" t="s">
        <v>412</v>
      </c>
      <c r="H414" s="35" t="s">
        <v>427</v>
      </c>
      <c r="I414" s="41">
        <v>300000</v>
      </c>
      <c r="J414" s="73"/>
      <c r="K414" s="73">
        <f t="shared" si="35"/>
        <v>300000</v>
      </c>
      <c r="L414" s="73"/>
      <c r="M414" s="73"/>
      <c r="N414" s="73"/>
      <c r="O414" s="73"/>
      <c r="P414" s="73"/>
      <c r="Q414" s="73"/>
      <c r="R414" s="73"/>
      <c r="S414" s="106">
        <f t="shared" si="32"/>
        <v>300000</v>
      </c>
    </row>
    <row r="415" spans="1:19" ht="31.5" x14ac:dyDescent="0.25">
      <c r="A415" s="64">
        <v>35</v>
      </c>
      <c r="B415" s="32" t="s">
        <v>43</v>
      </c>
      <c r="C415" s="32" t="s">
        <v>410</v>
      </c>
      <c r="D415" s="33" t="s">
        <v>591</v>
      </c>
      <c r="E415" s="34">
        <v>6020000</v>
      </c>
      <c r="F415" s="35" t="s">
        <v>411</v>
      </c>
      <c r="G415" s="295" t="s">
        <v>412</v>
      </c>
      <c r="H415" s="35" t="s">
        <v>78</v>
      </c>
      <c r="I415" s="41">
        <v>370000</v>
      </c>
      <c r="J415" s="73"/>
      <c r="K415" s="73">
        <f t="shared" si="35"/>
        <v>370000</v>
      </c>
      <c r="L415" s="73"/>
      <c r="M415" s="73"/>
      <c r="N415" s="73"/>
      <c r="O415" s="73"/>
      <c r="P415" s="73"/>
      <c r="Q415" s="73"/>
      <c r="R415" s="73"/>
      <c r="S415" s="106">
        <f t="shared" si="32"/>
        <v>370000</v>
      </c>
    </row>
    <row r="416" spans="1:19" ht="32.25" thickBot="1" x14ac:dyDescent="0.3">
      <c r="A416" s="23">
        <v>36</v>
      </c>
      <c r="B416" s="32" t="s">
        <v>43</v>
      </c>
      <c r="C416" s="32" t="s">
        <v>410</v>
      </c>
      <c r="D416" s="33" t="s">
        <v>591</v>
      </c>
      <c r="E416" s="34">
        <v>6020000</v>
      </c>
      <c r="F416" s="35" t="s">
        <v>411</v>
      </c>
      <c r="G416" s="295" t="s">
        <v>412</v>
      </c>
      <c r="H416" s="35" t="s">
        <v>77</v>
      </c>
      <c r="I416" s="41">
        <v>370000</v>
      </c>
      <c r="J416" s="73"/>
      <c r="K416" s="73">
        <f t="shared" si="35"/>
        <v>370000</v>
      </c>
      <c r="L416" s="73"/>
      <c r="M416" s="73"/>
      <c r="N416" s="73"/>
      <c r="O416" s="73"/>
      <c r="P416" s="73"/>
      <c r="Q416" s="73"/>
      <c r="R416" s="73"/>
      <c r="S416" s="106">
        <f t="shared" si="32"/>
        <v>370000</v>
      </c>
    </row>
    <row r="417" spans="1:24" ht="31.5" x14ac:dyDescent="0.25">
      <c r="A417" s="64">
        <v>37</v>
      </c>
      <c r="B417" s="32" t="s">
        <v>43</v>
      </c>
      <c r="C417" s="32" t="s">
        <v>410</v>
      </c>
      <c r="D417" s="33" t="s">
        <v>591</v>
      </c>
      <c r="E417" s="34">
        <v>6020000</v>
      </c>
      <c r="F417" s="35" t="s">
        <v>411</v>
      </c>
      <c r="G417" s="295" t="s">
        <v>412</v>
      </c>
      <c r="H417" s="35" t="s">
        <v>428</v>
      </c>
      <c r="I417" s="41">
        <v>200000</v>
      </c>
      <c r="J417" s="73"/>
      <c r="K417" s="73">
        <f t="shared" si="35"/>
        <v>200000</v>
      </c>
      <c r="L417" s="73"/>
      <c r="M417" s="73"/>
      <c r="N417" s="73"/>
      <c r="O417" s="73"/>
      <c r="P417" s="73"/>
      <c r="Q417" s="73"/>
      <c r="R417" s="73"/>
      <c r="S417" s="106">
        <f t="shared" si="32"/>
        <v>200000</v>
      </c>
    </row>
    <row r="418" spans="1:24" ht="31.5" x14ac:dyDescent="0.25">
      <c r="A418" s="23">
        <v>38</v>
      </c>
      <c r="B418" s="32" t="s">
        <v>43</v>
      </c>
      <c r="C418" s="32" t="s">
        <v>410</v>
      </c>
      <c r="D418" s="33" t="s">
        <v>591</v>
      </c>
      <c r="E418" s="34">
        <v>6020000</v>
      </c>
      <c r="F418" s="74" t="s">
        <v>411</v>
      </c>
      <c r="G418" s="295" t="s">
        <v>412</v>
      </c>
      <c r="H418" s="45" t="s">
        <v>429</v>
      </c>
      <c r="I418" s="41">
        <v>200000</v>
      </c>
      <c r="J418" s="73"/>
      <c r="K418" s="73">
        <f t="shared" si="35"/>
        <v>200000</v>
      </c>
      <c r="L418" s="73"/>
      <c r="M418" s="73"/>
      <c r="N418" s="73"/>
      <c r="O418" s="73"/>
      <c r="P418" s="73"/>
      <c r="Q418" s="73"/>
      <c r="R418" s="73"/>
      <c r="S418" s="106">
        <f t="shared" si="32"/>
        <v>200000</v>
      </c>
    </row>
    <row r="419" spans="1:24" ht="31.5" x14ac:dyDescent="0.25">
      <c r="A419" s="23"/>
      <c r="B419" s="32" t="s">
        <v>43</v>
      </c>
      <c r="C419" s="32" t="s">
        <v>410</v>
      </c>
      <c r="D419" s="33" t="s">
        <v>591</v>
      </c>
      <c r="E419" s="34">
        <v>6020000</v>
      </c>
      <c r="F419" s="35" t="s">
        <v>411</v>
      </c>
      <c r="G419" s="295" t="s">
        <v>412</v>
      </c>
      <c r="H419" s="323" t="s">
        <v>643</v>
      </c>
      <c r="I419" s="41">
        <v>4200000</v>
      </c>
      <c r="J419" s="73"/>
      <c r="K419" s="73"/>
      <c r="L419" s="73"/>
      <c r="M419" s="73"/>
      <c r="N419" s="73"/>
      <c r="O419" s="73">
        <f t="shared" ref="O419:O424" si="36">I419</f>
        <v>4200000</v>
      </c>
      <c r="P419" s="73"/>
      <c r="Q419" s="73"/>
      <c r="R419" s="73"/>
      <c r="S419" s="106">
        <f t="shared" si="32"/>
        <v>4200000</v>
      </c>
    </row>
    <row r="420" spans="1:24" ht="31.5" x14ac:dyDescent="0.25">
      <c r="A420" s="23"/>
      <c r="B420" s="32" t="s">
        <v>43</v>
      </c>
      <c r="C420" s="32" t="s">
        <v>410</v>
      </c>
      <c r="D420" s="33" t="s">
        <v>591</v>
      </c>
      <c r="E420" s="34">
        <v>6020000</v>
      </c>
      <c r="F420" s="35" t="s">
        <v>411</v>
      </c>
      <c r="G420" s="295" t="s">
        <v>412</v>
      </c>
      <c r="H420" s="323" t="s">
        <v>180</v>
      </c>
      <c r="I420" s="41">
        <v>6200000</v>
      </c>
      <c r="J420" s="73"/>
      <c r="K420" s="73"/>
      <c r="L420" s="73"/>
      <c r="M420" s="73"/>
      <c r="N420" s="73"/>
      <c r="O420" s="73">
        <f t="shared" si="36"/>
        <v>6200000</v>
      </c>
      <c r="P420" s="73"/>
      <c r="Q420" s="73"/>
      <c r="R420" s="73"/>
      <c r="S420" s="106">
        <f t="shared" si="32"/>
        <v>6200000</v>
      </c>
    </row>
    <row r="421" spans="1:24" ht="31.5" x14ac:dyDescent="0.25">
      <c r="A421" s="23"/>
      <c r="B421" s="32" t="s">
        <v>43</v>
      </c>
      <c r="C421" s="32" t="s">
        <v>410</v>
      </c>
      <c r="D421" s="33" t="s">
        <v>591</v>
      </c>
      <c r="E421" s="34">
        <v>6020000</v>
      </c>
      <c r="F421" s="35" t="s">
        <v>411</v>
      </c>
      <c r="G421" s="295" t="s">
        <v>412</v>
      </c>
      <c r="H421" s="323" t="s">
        <v>434</v>
      </c>
      <c r="I421" s="41">
        <v>3000000</v>
      </c>
      <c r="J421" s="73"/>
      <c r="K421" s="73"/>
      <c r="L421" s="73"/>
      <c r="M421" s="73"/>
      <c r="N421" s="73"/>
      <c r="O421" s="73">
        <f t="shared" si="36"/>
        <v>3000000</v>
      </c>
      <c r="P421" s="73"/>
      <c r="Q421" s="73"/>
      <c r="R421" s="73"/>
      <c r="S421" s="106">
        <f t="shared" si="32"/>
        <v>3000000</v>
      </c>
    </row>
    <row r="422" spans="1:24" ht="31.5" x14ac:dyDescent="0.25">
      <c r="A422" s="23"/>
      <c r="B422" s="32" t="s">
        <v>43</v>
      </c>
      <c r="C422" s="32" t="s">
        <v>410</v>
      </c>
      <c r="D422" s="33" t="s">
        <v>591</v>
      </c>
      <c r="E422" s="34">
        <v>6020000</v>
      </c>
      <c r="F422" s="35" t="s">
        <v>411</v>
      </c>
      <c r="G422" s="295" t="s">
        <v>412</v>
      </c>
      <c r="H422" s="323" t="s">
        <v>182</v>
      </c>
      <c r="I422" s="41">
        <v>1200000</v>
      </c>
      <c r="J422" s="73"/>
      <c r="K422" s="73"/>
      <c r="L422" s="73"/>
      <c r="M422" s="73"/>
      <c r="N422" s="73"/>
      <c r="O422" s="73">
        <f t="shared" si="36"/>
        <v>1200000</v>
      </c>
      <c r="P422" s="73"/>
      <c r="Q422" s="73"/>
      <c r="R422" s="73"/>
      <c r="S422" s="106">
        <f t="shared" si="32"/>
        <v>1200000</v>
      </c>
    </row>
    <row r="423" spans="1:24" ht="31.5" x14ac:dyDescent="0.25">
      <c r="A423" s="23"/>
      <c r="B423" s="32" t="s">
        <v>43</v>
      </c>
      <c r="C423" s="32" t="s">
        <v>410</v>
      </c>
      <c r="D423" s="33" t="s">
        <v>591</v>
      </c>
      <c r="E423" s="34">
        <v>6020000</v>
      </c>
      <c r="F423" s="74" t="s">
        <v>411</v>
      </c>
      <c r="G423" s="295" t="s">
        <v>412</v>
      </c>
      <c r="H423" s="323">
        <v>4</v>
      </c>
      <c r="I423" s="41">
        <v>700000</v>
      </c>
      <c r="J423" s="73"/>
      <c r="K423" s="73"/>
      <c r="L423" s="73"/>
      <c r="M423" s="73"/>
      <c r="N423" s="73"/>
      <c r="O423" s="73">
        <f t="shared" si="36"/>
        <v>700000</v>
      </c>
      <c r="P423" s="73"/>
      <c r="Q423" s="73"/>
      <c r="R423" s="73"/>
      <c r="S423" s="106">
        <f t="shared" si="32"/>
        <v>700000</v>
      </c>
    </row>
    <row r="424" spans="1:24" ht="32.25" thickBot="1" x14ac:dyDescent="0.3">
      <c r="A424" s="23"/>
      <c r="B424" s="32" t="s">
        <v>43</v>
      </c>
      <c r="C424" s="32" t="s">
        <v>410</v>
      </c>
      <c r="D424" s="33" t="s">
        <v>591</v>
      </c>
      <c r="E424" s="34">
        <v>6020000</v>
      </c>
      <c r="F424" s="74" t="s">
        <v>411</v>
      </c>
      <c r="G424" s="295" t="s">
        <v>412</v>
      </c>
      <c r="H424" s="323" t="s">
        <v>644</v>
      </c>
      <c r="I424" s="41">
        <v>800000</v>
      </c>
      <c r="J424" s="73"/>
      <c r="K424" s="73"/>
      <c r="L424" s="73"/>
      <c r="M424" s="73"/>
      <c r="N424" s="73"/>
      <c r="O424" s="73">
        <f t="shared" si="36"/>
        <v>800000</v>
      </c>
      <c r="P424" s="73"/>
      <c r="Q424" s="73"/>
      <c r="R424" s="73"/>
      <c r="S424" s="106">
        <f t="shared" si="32"/>
        <v>800000</v>
      </c>
    </row>
    <row r="425" spans="1:24" ht="47.25" x14ac:dyDescent="0.25">
      <c r="A425" s="64">
        <v>39</v>
      </c>
      <c r="B425" s="32" t="s">
        <v>43</v>
      </c>
      <c r="C425" s="32" t="s">
        <v>410</v>
      </c>
      <c r="D425" s="33" t="s">
        <v>591</v>
      </c>
      <c r="E425" s="34">
        <v>6020000</v>
      </c>
      <c r="F425" s="74" t="s">
        <v>411</v>
      </c>
      <c r="G425" s="295" t="s">
        <v>412</v>
      </c>
      <c r="H425" s="45" t="s">
        <v>430</v>
      </c>
      <c r="I425" s="41">
        <v>1000000</v>
      </c>
      <c r="J425" s="73"/>
      <c r="K425" s="73"/>
      <c r="L425" s="73">
        <f>I425</f>
        <v>1000000</v>
      </c>
      <c r="M425" s="73"/>
      <c r="N425" s="73"/>
      <c r="O425" s="73"/>
      <c r="P425" s="73"/>
      <c r="Q425" s="73"/>
      <c r="R425" s="73"/>
      <c r="S425" s="106">
        <f t="shared" si="32"/>
        <v>1000000</v>
      </c>
    </row>
    <row r="426" spans="1:24" ht="31.5" x14ac:dyDescent="0.25">
      <c r="A426" s="23"/>
      <c r="B426" s="32" t="s">
        <v>43</v>
      </c>
      <c r="C426" s="32" t="s">
        <v>410</v>
      </c>
      <c r="D426" s="33" t="s">
        <v>591</v>
      </c>
      <c r="E426" s="34">
        <v>6020000</v>
      </c>
      <c r="F426" s="74" t="s">
        <v>411</v>
      </c>
      <c r="G426" s="295" t="s">
        <v>412</v>
      </c>
      <c r="H426" s="45" t="s">
        <v>645</v>
      </c>
      <c r="I426" s="41">
        <v>100000</v>
      </c>
      <c r="J426" s="73"/>
      <c r="K426" s="73"/>
      <c r="L426" s="73">
        <f>I426</f>
        <v>100000</v>
      </c>
      <c r="M426" s="73"/>
      <c r="N426" s="73"/>
      <c r="O426" s="73"/>
      <c r="P426" s="73"/>
      <c r="Q426" s="73"/>
      <c r="R426" s="73"/>
      <c r="S426" s="106">
        <f t="shared" si="32"/>
        <v>100000</v>
      </c>
    </row>
    <row r="427" spans="1:24" ht="32.25" thickBot="1" x14ac:dyDescent="0.3">
      <c r="A427" s="23">
        <v>42</v>
      </c>
      <c r="B427" s="32" t="s">
        <v>43</v>
      </c>
      <c r="C427" s="32" t="s">
        <v>410</v>
      </c>
      <c r="D427" s="33" t="s">
        <v>591</v>
      </c>
      <c r="E427" s="34">
        <v>6020000</v>
      </c>
      <c r="F427" s="74" t="s">
        <v>411</v>
      </c>
      <c r="G427" s="295" t="s">
        <v>412</v>
      </c>
      <c r="H427" s="45" t="s">
        <v>433</v>
      </c>
      <c r="I427" s="41">
        <v>1033000</v>
      </c>
      <c r="J427" s="73"/>
      <c r="K427" s="73">
        <f>I427</f>
        <v>1033000</v>
      </c>
      <c r="L427" s="73"/>
      <c r="M427" s="73"/>
      <c r="N427" s="73"/>
      <c r="O427" s="73"/>
      <c r="P427" s="73"/>
      <c r="Q427" s="73"/>
      <c r="R427" s="73"/>
      <c r="S427" s="106">
        <f t="shared" si="32"/>
        <v>1033000</v>
      </c>
    </row>
    <row r="428" spans="1:24" ht="31.5" x14ac:dyDescent="0.25">
      <c r="A428" s="64">
        <v>43</v>
      </c>
      <c r="B428" s="32" t="s">
        <v>43</v>
      </c>
      <c r="C428" s="32" t="s">
        <v>410</v>
      </c>
      <c r="D428" s="33" t="s">
        <v>591</v>
      </c>
      <c r="E428" s="34">
        <v>6020000</v>
      </c>
      <c r="F428" s="74" t="s">
        <v>411</v>
      </c>
      <c r="G428" s="295" t="s">
        <v>412</v>
      </c>
      <c r="H428" s="45" t="s">
        <v>646</v>
      </c>
      <c r="I428" s="41">
        <v>200000</v>
      </c>
      <c r="J428" s="73"/>
      <c r="K428" s="73">
        <f>I428</f>
        <v>200000</v>
      </c>
      <c r="L428" s="73"/>
      <c r="M428" s="73"/>
      <c r="N428" s="73"/>
      <c r="O428" s="73"/>
      <c r="P428" s="73"/>
      <c r="Q428" s="73"/>
      <c r="R428" s="73"/>
      <c r="S428" s="106">
        <f t="shared" si="32"/>
        <v>200000</v>
      </c>
    </row>
    <row r="429" spans="1:24" ht="32.25" thickBot="1" x14ac:dyDescent="0.3">
      <c r="A429" s="23">
        <v>44</v>
      </c>
      <c r="B429" s="32" t="s">
        <v>43</v>
      </c>
      <c r="C429" s="32" t="s">
        <v>410</v>
      </c>
      <c r="D429" s="33" t="s">
        <v>591</v>
      </c>
      <c r="E429" s="34">
        <v>6020000</v>
      </c>
      <c r="F429" s="35" t="s">
        <v>411</v>
      </c>
      <c r="G429" s="295" t="s">
        <v>412</v>
      </c>
      <c r="H429" s="45" t="s">
        <v>647</v>
      </c>
      <c r="I429" s="41">
        <v>50000</v>
      </c>
      <c r="J429" s="73"/>
      <c r="K429" s="73">
        <f>I429</f>
        <v>50000</v>
      </c>
      <c r="L429" s="73"/>
      <c r="M429" s="73"/>
      <c r="N429" s="73"/>
      <c r="O429" s="73"/>
      <c r="P429" s="73"/>
      <c r="Q429" s="73"/>
      <c r="R429" s="73"/>
      <c r="S429" s="106">
        <f t="shared" si="32"/>
        <v>50000</v>
      </c>
    </row>
    <row r="430" spans="1:24" ht="32.25" thickBot="1" x14ac:dyDescent="0.3">
      <c r="A430" s="64">
        <v>45</v>
      </c>
      <c r="B430" s="32" t="s">
        <v>43</v>
      </c>
      <c r="C430" s="32" t="s">
        <v>410</v>
      </c>
      <c r="D430" s="33" t="s">
        <v>591</v>
      </c>
      <c r="E430" s="34">
        <v>6020000</v>
      </c>
      <c r="F430" s="74" t="s">
        <v>411</v>
      </c>
      <c r="G430" s="295" t="s">
        <v>412</v>
      </c>
      <c r="H430" s="45" t="s">
        <v>648</v>
      </c>
      <c r="I430" s="41">
        <v>1965000</v>
      </c>
      <c r="J430" s="73"/>
      <c r="K430" s="73">
        <f>I430</f>
        <v>1965000</v>
      </c>
      <c r="L430" s="73"/>
      <c r="M430" s="73"/>
      <c r="N430" s="73"/>
      <c r="O430" s="73"/>
      <c r="P430" s="73"/>
      <c r="Q430" s="73"/>
      <c r="R430" s="73"/>
      <c r="S430" s="106">
        <f t="shared" si="32"/>
        <v>1965000</v>
      </c>
    </row>
    <row r="431" spans="1:24" ht="31.5" x14ac:dyDescent="0.25">
      <c r="A431" s="64">
        <v>49</v>
      </c>
      <c r="B431" s="32" t="s">
        <v>43</v>
      </c>
      <c r="C431" s="32" t="s">
        <v>410</v>
      </c>
      <c r="D431" s="33" t="s">
        <v>591</v>
      </c>
      <c r="E431" s="34">
        <v>6020000</v>
      </c>
      <c r="F431" s="35" t="s">
        <v>411</v>
      </c>
      <c r="G431" s="295" t="s">
        <v>412</v>
      </c>
      <c r="H431" s="45" t="s">
        <v>435</v>
      </c>
      <c r="I431" s="41">
        <v>300000</v>
      </c>
      <c r="J431" s="73"/>
      <c r="K431" s="73">
        <f>I431</f>
        <v>300000</v>
      </c>
      <c r="L431" s="73"/>
      <c r="M431" s="73"/>
      <c r="N431" s="73"/>
      <c r="O431" s="73"/>
      <c r="P431" s="73"/>
      <c r="Q431" s="73"/>
      <c r="R431" s="73"/>
      <c r="S431" s="106">
        <f t="shared" si="32"/>
        <v>300000</v>
      </c>
    </row>
    <row r="432" spans="1:24" ht="15.75" x14ac:dyDescent="0.25">
      <c r="A432" s="4"/>
      <c r="B432" s="55"/>
      <c r="C432" s="55"/>
      <c r="D432" s="55"/>
      <c r="E432" s="54"/>
      <c r="F432" s="40"/>
      <c r="G432" s="56"/>
      <c r="H432" s="79"/>
      <c r="I432" s="140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39"/>
    </row>
    <row r="433" spans="1:24" ht="16.5" thickBot="1" x14ac:dyDescent="0.3">
      <c r="A433" s="4"/>
      <c r="B433" s="55"/>
      <c r="C433" s="55"/>
      <c r="D433" s="55"/>
      <c r="E433" s="54"/>
      <c r="F433" s="40"/>
      <c r="G433" s="56"/>
      <c r="H433" s="40"/>
      <c r="I433" s="140"/>
      <c r="J433" s="53"/>
      <c r="K433" s="141"/>
      <c r="L433" s="141"/>
      <c r="M433" s="141"/>
      <c r="N433" s="141"/>
      <c r="O433" s="141"/>
      <c r="P433" s="141"/>
      <c r="Q433" s="141"/>
      <c r="R433" s="53"/>
      <c r="S433" s="53"/>
      <c r="T433" s="53"/>
      <c r="U433" s="53"/>
      <c r="V433" s="53"/>
      <c r="W433" s="53"/>
      <c r="X433" s="39"/>
    </row>
    <row r="434" spans="1:24" ht="21" customHeight="1" thickBot="1" x14ac:dyDescent="0.3">
      <c r="A434" s="54"/>
      <c r="B434" s="55"/>
      <c r="C434" s="55"/>
      <c r="D434" s="55"/>
      <c r="E434" s="54"/>
      <c r="F434" s="40"/>
      <c r="G434" s="56"/>
      <c r="H434" s="40"/>
      <c r="I434" s="6" t="s">
        <v>2</v>
      </c>
      <c r="J434" s="351" t="s">
        <v>436</v>
      </c>
      <c r="K434" s="343"/>
      <c r="L434" s="343"/>
      <c r="M434" s="343"/>
      <c r="N434" s="343"/>
      <c r="O434" s="343"/>
      <c r="P434" s="343"/>
      <c r="Q434" s="344"/>
      <c r="R434" s="57"/>
      <c r="S434" s="57"/>
      <c r="T434" s="57"/>
      <c r="U434" s="57"/>
      <c r="V434" s="57"/>
      <c r="W434" s="57"/>
      <c r="X434" s="57"/>
    </row>
    <row r="435" spans="1:24" ht="32.25" thickBot="1" x14ac:dyDescent="0.3">
      <c r="A435" s="161"/>
      <c r="B435" s="55"/>
      <c r="C435" s="55"/>
      <c r="D435" s="55"/>
      <c r="E435" s="54"/>
      <c r="F435" s="40"/>
      <c r="G435" s="56"/>
      <c r="H435" s="40"/>
      <c r="I435" s="7" t="s">
        <v>4</v>
      </c>
      <c r="J435" s="59" t="s">
        <v>437</v>
      </c>
      <c r="K435" s="60" t="s">
        <v>438</v>
      </c>
      <c r="L435" s="60" t="s">
        <v>439</v>
      </c>
      <c r="M435" s="60" t="s">
        <v>440</v>
      </c>
      <c r="N435" s="60" t="s">
        <v>441</v>
      </c>
      <c r="O435" s="60" t="s">
        <v>442</v>
      </c>
      <c r="P435" s="60" t="s">
        <v>443</v>
      </c>
      <c r="Q435" s="349" t="s">
        <v>41</v>
      </c>
    </row>
    <row r="436" spans="1:24" ht="87" customHeight="1" thickBot="1" x14ac:dyDescent="0.3">
      <c r="A436" s="11" t="s">
        <v>19</v>
      </c>
      <c r="B436" s="12" t="s">
        <v>20</v>
      </c>
      <c r="C436" s="12" t="s">
        <v>21</v>
      </c>
      <c r="D436" s="12" t="s">
        <v>22</v>
      </c>
      <c r="E436" s="12" t="s">
        <v>23</v>
      </c>
      <c r="F436" s="12" t="s">
        <v>24</v>
      </c>
      <c r="G436" s="13" t="s">
        <v>25</v>
      </c>
      <c r="H436" s="13" t="s">
        <v>26</v>
      </c>
      <c r="I436" s="14" t="s">
        <v>589</v>
      </c>
      <c r="J436" s="62" t="s">
        <v>444</v>
      </c>
      <c r="K436" s="62" t="s">
        <v>445</v>
      </c>
      <c r="L436" s="62" t="s">
        <v>446</v>
      </c>
      <c r="M436" s="62" t="s">
        <v>447</v>
      </c>
      <c r="N436" s="62" t="s">
        <v>448</v>
      </c>
      <c r="O436" s="62" t="s">
        <v>449</v>
      </c>
      <c r="P436" s="62" t="s">
        <v>450</v>
      </c>
      <c r="Q436" s="350"/>
    </row>
    <row r="437" spans="1:24" ht="24" customHeight="1" thickBot="1" x14ac:dyDescent="0.3">
      <c r="A437" s="343" t="s">
        <v>451</v>
      </c>
      <c r="B437" s="343"/>
      <c r="C437" s="343"/>
      <c r="D437" s="343"/>
      <c r="E437" s="343"/>
      <c r="F437" s="343"/>
      <c r="G437" s="343"/>
      <c r="H437" s="354"/>
      <c r="I437" s="355"/>
      <c r="J437" s="162">
        <f t="shared" ref="J437:P437" si="37">SUM(J438:J471)</f>
        <v>29912355</v>
      </c>
      <c r="K437" s="163">
        <f t="shared" si="37"/>
        <v>11864000</v>
      </c>
      <c r="L437" s="163">
        <f t="shared" si="37"/>
        <v>33500000</v>
      </c>
      <c r="M437" s="163">
        <f t="shared" si="37"/>
        <v>180000</v>
      </c>
      <c r="N437" s="163">
        <f t="shared" si="37"/>
        <v>4911000</v>
      </c>
      <c r="O437" s="164">
        <f t="shared" si="37"/>
        <v>0</v>
      </c>
      <c r="P437" s="164">
        <f t="shared" si="37"/>
        <v>0</v>
      </c>
      <c r="Q437" s="165">
        <f t="shared" ref="Q437:Q471" si="38">SUM(J437:P437)</f>
        <v>80367355</v>
      </c>
      <c r="R437" s="22"/>
      <c r="T437" s="22"/>
    </row>
    <row r="438" spans="1:24" ht="30" customHeight="1" x14ac:dyDescent="0.25">
      <c r="A438" s="64">
        <v>1</v>
      </c>
      <c r="B438" s="99" t="s">
        <v>43</v>
      </c>
      <c r="C438" s="99" t="s">
        <v>452</v>
      </c>
      <c r="D438" s="100" t="s">
        <v>590</v>
      </c>
      <c r="E438" s="101">
        <v>6000000</v>
      </c>
      <c r="F438" s="102" t="s">
        <v>453</v>
      </c>
      <c r="G438" s="159" t="s">
        <v>412</v>
      </c>
      <c r="H438" s="35" t="s">
        <v>47</v>
      </c>
      <c r="I438" s="41">
        <v>25630355</v>
      </c>
      <c r="J438" s="73">
        <f>I438</f>
        <v>25630355</v>
      </c>
      <c r="K438" s="73"/>
      <c r="L438" s="73"/>
      <c r="M438" s="73"/>
      <c r="N438" s="73"/>
      <c r="O438" s="68"/>
      <c r="P438" s="68"/>
      <c r="Q438" s="31">
        <f t="shared" si="38"/>
        <v>25630355</v>
      </c>
      <c r="T438" s="22"/>
    </row>
    <row r="439" spans="1:24" ht="30" customHeight="1" thickBot="1" x14ac:dyDescent="0.3">
      <c r="A439" s="69">
        <v>2</v>
      </c>
      <c r="B439" s="32" t="s">
        <v>43</v>
      </c>
      <c r="C439" s="32" t="s">
        <v>452</v>
      </c>
      <c r="D439" s="33" t="s">
        <v>590</v>
      </c>
      <c r="E439" s="34">
        <v>6010000</v>
      </c>
      <c r="F439" s="35" t="s">
        <v>453</v>
      </c>
      <c r="G439" s="295" t="s">
        <v>412</v>
      </c>
      <c r="H439" s="35" t="s">
        <v>48</v>
      </c>
      <c r="I439" s="41">
        <v>4282000</v>
      </c>
      <c r="J439" s="73">
        <f>I439</f>
        <v>4282000</v>
      </c>
      <c r="K439" s="73"/>
      <c r="L439" s="73"/>
      <c r="M439" s="73"/>
      <c r="N439" s="73"/>
      <c r="O439" s="73"/>
      <c r="P439" s="73"/>
      <c r="Q439" s="106">
        <f t="shared" si="38"/>
        <v>4282000</v>
      </c>
      <c r="T439" s="98"/>
    </row>
    <row r="440" spans="1:24" ht="30" customHeight="1" x14ac:dyDescent="0.25">
      <c r="A440" s="64">
        <v>3</v>
      </c>
      <c r="B440" s="24" t="s">
        <v>43</v>
      </c>
      <c r="C440" s="32" t="s">
        <v>454</v>
      </c>
      <c r="D440" s="33" t="s">
        <v>590</v>
      </c>
      <c r="E440" s="34">
        <v>6000000</v>
      </c>
      <c r="F440" s="35" t="s">
        <v>455</v>
      </c>
      <c r="G440" s="295" t="s">
        <v>412</v>
      </c>
      <c r="H440" s="35" t="s">
        <v>47</v>
      </c>
      <c r="I440" s="41">
        <v>18000000</v>
      </c>
      <c r="J440" s="73"/>
      <c r="K440" s="73"/>
      <c r="L440" s="73">
        <f>I440</f>
        <v>18000000</v>
      </c>
      <c r="M440" s="73"/>
      <c r="N440" s="73"/>
      <c r="O440" s="68"/>
      <c r="P440" s="68"/>
      <c r="Q440" s="106">
        <f t="shared" si="38"/>
        <v>18000000</v>
      </c>
      <c r="R440" s="22"/>
      <c r="T440" s="98"/>
    </row>
    <row r="441" spans="1:24" ht="30" customHeight="1" thickBot="1" x14ac:dyDescent="0.3">
      <c r="A441" s="69">
        <v>4</v>
      </c>
      <c r="B441" s="32" t="s">
        <v>43</v>
      </c>
      <c r="C441" s="32" t="s">
        <v>454</v>
      </c>
      <c r="D441" s="33" t="s">
        <v>590</v>
      </c>
      <c r="E441" s="34">
        <v>6010000</v>
      </c>
      <c r="F441" s="27" t="s">
        <v>455</v>
      </c>
      <c r="G441" s="295" t="s">
        <v>412</v>
      </c>
      <c r="H441" s="35" t="s">
        <v>48</v>
      </c>
      <c r="I441" s="41">
        <v>3000000</v>
      </c>
      <c r="J441" s="73"/>
      <c r="K441" s="73"/>
      <c r="L441" s="73">
        <f>I441</f>
        <v>3000000</v>
      </c>
      <c r="M441" s="73"/>
      <c r="N441" s="73"/>
      <c r="O441" s="73"/>
      <c r="P441" s="73"/>
      <c r="Q441" s="106">
        <f t="shared" si="38"/>
        <v>3000000</v>
      </c>
      <c r="R441" s="22"/>
    </row>
    <row r="442" spans="1:24" ht="31.5" x14ac:dyDescent="0.25">
      <c r="A442" s="64">
        <v>5</v>
      </c>
      <c r="B442" s="32" t="s">
        <v>43</v>
      </c>
      <c r="C442" s="32" t="s">
        <v>452</v>
      </c>
      <c r="D442" s="33" t="s">
        <v>591</v>
      </c>
      <c r="E442" s="34">
        <v>6020000</v>
      </c>
      <c r="F442" s="35" t="s">
        <v>453</v>
      </c>
      <c r="G442" s="295" t="s">
        <v>46</v>
      </c>
      <c r="H442" s="35" t="s">
        <v>456</v>
      </c>
      <c r="I442" s="41">
        <v>80000</v>
      </c>
      <c r="J442" s="73"/>
      <c r="K442" s="73"/>
      <c r="L442" s="73"/>
      <c r="M442" s="73">
        <f>I442</f>
        <v>80000</v>
      </c>
      <c r="N442" s="73"/>
      <c r="O442" s="73"/>
      <c r="P442" s="73"/>
      <c r="Q442" s="106">
        <f t="shared" si="38"/>
        <v>80000</v>
      </c>
    </row>
    <row r="443" spans="1:24" ht="32.25" thickBot="1" x14ac:dyDescent="0.3">
      <c r="A443" s="69">
        <v>6</v>
      </c>
      <c r="B443" s="32" t="s">
        <v>43</v>
      </c>
      <c r="C443" s="32" t="s">
        <v>452</v>
      </c>
      <c r="D443" s="33" t="s">
        <v>591</v>
      </c>
      <c r="E443" s="34">
        <v>6020000</v>
      </c>
      <c r="F443" s="35" t="s">
        <v>453</v>
      </c>
      <c r="G443" s="295" t="s">
        <v>46</v>
      </c>
      <c r="H443" s="45" t="s">
        <v>457</v>
      </c>
      <c r="I443" s="41">
        <v>100000</v>
      </c>
      <c r="J443" s="73"/>
      <c r="K443" s="73"/>
      <c r="L443" s="73"/>
      <c r="M443" s="73">
        <f>I443</f>
        <v>100000</v>
      </c>
      <c r="N443" s="73"/>
      <c r="O443" s="73"/>
      <c r="P443" s="73"/>
      <c r="Q443" s="106">
        <f t="shared" si="38"/>
        <v>100000</v>
      </c>
    </row>
    <row r="444" spans="1:24" ht="32.25" hidden="1" thickBot="1" x14ac:dyDescent="0.3">
      <c r="A444" s="64">
        <v>7</v>
      </c>
      <c r="B444" s="32" t="s">
        <v>43</v>
      </c>
      <c r="C444" s="32" t="s">
        <v>452</v>
      </c>
      <c r="D444" s="33" t="s">
        <v>591</v>
      </c>
      <c r="E444" s="34">
        <v>6020000</v>
      </c>
      <c r="F444" s="35" t="s">
        <v>453</v>
      </c>
      <c r="G444" s="295"/>
      <c r="H444" s="45"/>
      <c r="I444" s="41"/>
      <c r="J444" s="73"/>
      <c r="K444" s="73"/>
      <c r="L444" s="73"/>
      <c r="M444" s="73"/>
      <c r="N444" s="73"/>
      <c r="O444" s="73"/>
      <c r="P444" s="73"/>
      <c r="Q444" s="106">
        <f t="shared" si="38"/>
        <v>0</v>
      </c>
    </row>
    <row r="445" spans="1:24" ht="32.25" hidden="1" thickBot="1" x14ac:dyDescent="0.3">
      <c r="A445" s="69">
        <v>8</v>
      </c>
      <c r="B445" s="32" t="s">
        <v>43</v>
      </c>
      <c r="C445" s="32" t="s">
        <v>452</v>
      </c>
      <c r="D445" s="33" t="s">
        <v>591</v>
      </c>
      <c r="E445" s="34">
        <v>6020000</v>
      </c>
      <c r="F445" s="35" t="s">
        <v>453</v>
      </c>
      <c r="G445" s="295"/>
      <c r="H445" s="45"/>
      <c r="I445" s="41"/>
      <c r="J445" s="73"/>
      <c r="K445" s="73"/>
      <c r="L445" s="73"/>
      <c r="M445" s="73"/>
      <c r="N445" s="73"/>
      <c r="O445" s="73"/>
      <c r="P445" s="73"/>
      <c r="Q445" s="106">
        <f t="shared" si="38"/>
        <v>0</v>
      </c>
    </row>
    <row r="446" spans="1:24" ht="32.25" thickBot="1" x14ac:dyDescent="0.3">
      <c r="A446" s="64">
        <v>9</v>
      </c>
      <c r="B446" s="32" t="s">
        <v>43</v>
      </c>
      <c r="C446" s="32" t="s">
        <v>452</v>
      </c>
      <c r="D446" s="33" t="s">
        <v>591</v>
      </c>
      <c r="E446" s="34">
        <v>6020000</v>
      </c>
      <c r="F446" s="35" t="s">
        <v>453</v>
      </c>
      <c r="G446" s="295" t="s">
        <v>412</v>
      </c>
      <c r="H446" s="45" t="s">
        <v>416</v>
      </c>
      <c r="I446" s="41">
        <v>3200000</v>
      </c>
      <c r="J446" s="73"/>
      <c r="K446" s="73"/>
      <c r="L446" s="50">
        <f>I446</f>
        <v>3200000</v>
      </c>
      <c r="M446" s="50"/>
      <c r="N446" s="50"/>
      <c r="O446" s="50"/>
      <c r="P446" s="73"/>
      <c r="Q446" s="106">
        <f t="shared" si="38"/>
        <v>3200000</v>
      </c>
    </row>
    <row r="447" spans="1:24" ht="32.25" hidden="1" thickBot="1" x14ac:dyDescent="0.3">
      <c r="A447" s="69">
        <v>10</v>
      </c>
      <c r="B447" s="32" t="s">
        <v>43</v>
      </c>
      <c r="C447" s="32" t="s">
        <v>452</v>
      </c>
      <c r="D447" s="33" t="s">
        <v>590</v>
      </c>
      <c r="E447" s="34">
        <v>6020000</v>
      </c>
      <c r="F447" s="35" t="s">
        <v>453</v>
      </c>
      <c r="G447" s="295" t="s">
        <v>412</v>
      </c>
      <c r="H447" s="45" t="s">
        <v>416</v>
      </c>
      <c r="I447" s="41"/>
      <c r="J447" s="73"/>
      <c r="K447" s="73"/>
      <c r="L447" s="50">
        <f>I447</f>
        <v>0</v>
      </c>
      <c r="M447" s="50"/>
      <c r="N447" s="50"/>
      <c r="O447" s="50"/>
      <c r="P447" s="73"/>
      <c r="Q447" s="106">
        <f t="shared" si="38"/>
        <v>0</v>
      </c>
    </row>
    <row r="448" spans="1:24" ht="32.25" thickBot="1" x14ac:dyDescent="0.3">
      <c r="A448" s="64">
        <v>11</v>
      </c>
      <c r="B448" s="32" t="s">
        <v>43</v>
      </c>
      <c r="C448" s="32" t="s">
        <v>452</v>
      </c>
      <c r="D448" s="33" t="s">
        <v>591</v>
      </c>
      <c r="E448" s="34">
        <v>6020000</v>
      </c>
      <c r="F448" s="35" t="s">
        <v>459</v>
      </c>
      <c r="G448" s="295" t="s">
        <v>412</v>
      </c>
      <c r="H448" s="45" t="s">
        <v>349</v>
      </c>
      <c r="I448" s="41">
        <v>3300000</v>
      </c>
      <c r="J448" s="73"/>
      <c r="K448" s="73"/>
      <c r="L448" s="50">
        <f>I448</f>
        <v>3300000</v>
      </c>
      <c r="M448" s="41"/>
      <c r="N448" s="41"/>
      <c r="O448" s="41"/>
      <c r="P448" s="73"/>
      <c r="Q448" s="106">
        <f t="shared" si="38"/>
        <v>3300000</v>
      </c>
    </row>
    <row r="449" spans="1:17" ht="32.25" hidden="1" thickBot="1" x14ac:dyDescent="0.3">
      <c r="A449" s="69">
        <v>12</v>
      </c>
      <c r="B449" s="32" t="s">
        <v>43</v>
      </c>
      <c r="C449" s="32" t="s">
        <v>452</v>
      </c>
      <c r="D449" s="33" t="s">
        <v>590</v>
      </c>
      <c r="E449" s="34">
        <v>6020000</v>
      </c>
      <c r="F449" s="35" t="s">
        <v>459</v>
      </c>
      <c r="G449" s="295" t="s">
        <v>412</v>
      </c>
      <c r="H449" s="45" t="s">
        <v>349</v>
      </c>
      <c r="I449" s="41"/>
      <c r="J449" s="73"/>
      <c r="K449" s="73"/>
      <c r="L449" s="41"/>
      <c r="M449" s="41"/>
      <c r="N449" s="41"/>
      <c r="O449" s="41"/>
      <c r="P449" s="73"/>
      <c r="Q449" s="106">
        <f t="shared" si="38"/>
        <v>0</v>
      </c>
    </row>
    <row r="450" spans="1:17" ht="32.25" thickBot="1" x14ac:dyDescent="0.3">
      <c r="A450" s="64">
        <v>13</v>
      </c>
      <c r="B450" s="32" t="s">
        <v>43</v>
      </c>
      <c r="C450" s="32" t="s">
        <v>452</v>
      </c>
      <c r="D450" s="33" t="s">
        <v>591</v>
      </c>
      <c r="E450" s="34">
        <v>6020000</v>
      </c>
      <c r="F450" s="35" t="s">
        <v>459</v>
      </c>
      <c r="G450" s="295" t="s">
        <v>412</v>
      </c>
      <c r="H450" s="45" t="s">
        <v>419</v>
      </c>
      <c r="I450" s="41">
        <v>3500000</v>
      </c>
      <c r="J450" s="73"/>
      <c r="K450" s="73">
        <f>I450</f>
        <v>3500000</v>
      </c>
      <c r="L450" s="50"/>
      <c r="M450" s="50"/>
      <c r="N450" s="50"/>
      <c r="O450" s="50"/>
      <c r="P450" s="73"/>
      <c r="Q450" s="106">
        <f t="shared" si="38"/>
        <v>3500000</v>
      </c>
    </row>
    <row r="451" spans="1:17" ht="32.25" hidden="1" thickBot="1" x14ac:dyDescent="0.3">
      <c r="A451" s="69">
        <v>14</v>
      </c>
      <c r="B451" s="32" t="s">
        <v>43</v>
      </c>
      <c r="C451" s="32" t="s">
        <v>452</v>
      </c>
      <c r="D451" s="33" t="s">
        <v>591</v>
      </c>
      <c r="E451" s="34">
        <v>6020000</v>
      </c>
      <c r="F451" s="35" t="s">
        <v>459</v>
      </c>
      <c r="G451" s="295" t="s">
        <v>412</v>
      </c>
      <c r="H451" s="45"/>
      <c r="I451" s="41"/>
      <c r="J451" s="73"/>
      <c r="K451" s="73"/>
      <c r="L451" s="50"/>
      <c r="M451" s="50"/>
      <c r="N451" s="50"/>
      <c r="O451" s="50"/>
      <c r="P451" s="73"/>
      <c r="Q451" s="106">
        <f t="shared" si="38"/>
        <v>0</v>
      </c>
    </row>
    <row r="452" spans="1:17" ht="32.25" thickBot="1" x14ac:dyDescent="0.3">
      <c r="A452" s="64">
        <v>15</v>
      </c>
      <c r="B452" s="32" t="s">
        <v>43</v>
      </c>
      <c r="C452" s="32" t="s">
        <v>452</v>
      </c>
      <c r="D452" s="33" t="s">
        <v>591</v>
      </c>
      <c r="E452" s="34">
        <v>6020000</v>
      </c>
      <c r="F452" s="35" t="s">
        <v>459</v>
      </c>
      <c r="G452" s="295" t="s">
        <v>412</v>
      </c>
      <c r="H452" s="45" t="s">
        <v>460</v>
      </c>
      <c r="I452" s="41">
        <v>4000000</v>
      </c>
      <c r="J452" s="73"/>
      <c r="K452" s="73"/>
      <c r="L452" s="50">
        <f>I452</f>
        <v>4000000</v>
      </c>
      <c r="M452" s="50"/>
      <c r="N452" s="50"/>
      <c r="O452" s="50"/>
      <c r="P452" s="73"/>
      <c r="Q452" s="106">
        <f t="shared" si="38"/>
        <v>4000000</v>
      </c>
    </row>
    <row r="453" spans="1:17" ht="32.25" hidden="1" thickBot="1" x14ac:dyDescent="0.3">
      <c r="A453" s="69">
        <v>16</v>
      </c>
      <c r="B453" s="32" t="s">
        <v>43</v>
      </c>
      <c r="C453" s="32" t="s">
        <v>452</v>
      </c>
      <c r="D453" s="33" t="s">
        <v>590</v>
      </c>
      <c r="E453" s="34">
        <v>6020000</v>
      </c>
      <c r="F453" s="35" t="s">
        <v>459</v>
      </c>
      <c r="G453" s="295" t="s">
        <v>412</v>
      </c>
      <c r="H453" s="45" t="s">
        <v>460</v>
      </c>
      <c r="I453" s="41"/>
      <c r="J453" s="73"/>
      <c r="K453" s="73"/>
      <c r="L453" s="50"/>
      <c r="M453" s="50"/>
      <c r="N453" s="50"/>
      <c r="O453" s="50"/>
      <c r="P453" s="73"/>
      <c r="Q453" s="106">
        <f t="shared" si="38"/>
        <v>0</v>
      </c>
    </row>
    <row r="454" spans="1:17" ht="31.5" x14ac:dyDescent="0.25">
      <c r="A454" s="64">
        <v>17</v>
      </c>
      <c r="B454" s="32" t="s">
        <v>43</v>
      </c>
      <c r="C454" s="32" t="s">
        <v>452</v>
      </c>
      <c r="D454" s="33" t="s">
        <v>591</v>
      </c>
      <c r="E454" s="34">
        <v>6020000</v>
      </c>
      <c r="F454" s="35" t="s">
        <v>459</v>
      </c>
      <c r="G454" s="295" t="s">
        <v>412</v>
      </c>
      <c r="H454" s="35" t="s">
        <v>78</v>
      </c>
      <c r="I454" s="41">
        <v>130000</v>
      </c>
      <c r="J454" s="73"/>
      <c r="K454" s="73">
        <f>I454</f>
        <v>130000</v>
      </c>
      <c r="L454" s="50"/>
      <c r="M454" s="50"/>
      <c r="N454" s="50"/>
      <c r="O454" s="50"/>
      <c r="P454" s="73"/>
      <c r="Q454" s="106">
        <f t="shared" si="38"/>
        <v>130000</v>
      </c>
    </row>
    <row r="455" spans="1:17" ht="32.25" thickBot="1" x14ac:dyDescent="0.3">
      <c r="A455" s="69">
        <v>18</v>
      </c>
      <c r="B455" s="32" t="s">
        <v>43</v>
      </c>
      <c r="C455" s="32" t="s">
        <v>452</v>
      </c>
      <c r="D455" s="33" t="s">
        <v>591</v>
      </c>
      <c r="E455" s="34">
        <v>6020000</v>
      </c>
      <c r="F455" s="35" t="s">
        <v>459</v>
      </c>
      <c r="G455" s="295" t="s">
        <v>412</v>
      </c>
      <c r="H455" s="35" t="s">
        <v>77</v>
      </c>
      <c r="I455" s="41">
        <v>130000</v>
      </c>
      <c r="J455" s="73"/>
      <c r="K455" s="73">
        <f t="shared" ref="K455:K467" si="39">I455</f>
        <v>130000</v>
      </c>
      <c r="L455" s="50"/>
      <c r="M455" s="50"/>
      <c r="N455" s="50"/>
      <c r="O455" s="50"/>
      <c r="P455" s="73"/>
      <c r="Q455" s="106">
        <f t="shared" si="38"/>
        <v>130000</v>
      </c>
    </row>
    <row r="456" spans="1:17" ht="31.5" x14ac:dyDescent="0.25">
      <c r="A456" s="64">
        <v>19</v>
      </c>
      <c r="B456" s="32" t="s">
        <v>43</v>
      </c>
      <c r="C456" s="32" t="s">
        <v>452</v>
      </c>
      <c r="D456" s="33" t="s">
        <v>591</v>
      </c>
      <c r="E456" s="34">
        <v>6020000</v>
      </c>
      <c r="F456" s="35" t="s">
        <v>459</v>
      </c>
      <c r="G456" s="295" t="s">
        <v>412</v>
      </c>
      <c r="H456" s="35" t="s">
        <v>426</v>
      </c>
      <c r="I456" s="41">
        <v>130000</v>
      </c>
      <c r="J456" s="73"/>
      <c r="K456" s="73">
        <f t="shared" si="39"/>
        <v>130000</v>
      </c>
      <c r="L456" s="50"/>
      <c r="M456" s="50"/>
      <c r="N456" s="50"/>
      <c r="O456" s="50"/>
      <c r="P456" s="73"/>
      <c r="Q456" s="106">
        <f t="shared" si="38"/>
        <v>130000</v>
      </c>
    </row>
    <row r="457" spans="1:17" ht="32.25" thickBot="1" x14ac:dyDescent="0.3">
      <c r="A457" s="69">
        <v>20</v>
      </c>
      <c r="B457" s="32" t="s">
        <v>43</v>
      </c>
      <c r="C457" s="32" t="s">
        <v>452</v>
      </c>
      <c r="D457" s="33" t="s">
        <v>591</v>
      </c>
      <c r="E457" s="34">
        <v>6020000</v>
      </c>
      <c r="F457" s="35" t="s">
        <v>459</v>
      </c>
      <c r="G457" s="295" t="s">
        <v>412</v>
      </c>
      <c r="H457" s="35" t="s">
        <v>427</v>
      </c>
      <c r="I457" s="41">
        <v>300000</v>
      </c>
      <c r="J457" s="73"/>
      <c r="K457" s="73">
        <f t="shared" si="39"/>
        <v>300000</v>
      </c>
      <c r="L457" s="50"/>
      <c r="M457" s="50"/>
      <c r="N457" s="50"/>
      <c r="O457" s="50"/>
      <c r="P457" s="73"/>
      <c r="Q457" s="106">
        <f t="shared" si="38"/>
        <v>300000</v>
      </c>
    </row>
    <row r="458" spans="1:17" ht="31.5" x14ac:dyDescent="0.25">
      <c r="A458" s="64">
        <v>21</v>
      </c>
      <c r="B458" s="32" t="s">
        <v>43</v>
      </c>
      <c r="C458" s="32" t="s">
        <v>452</v>
      </c>
      <c r="D458" s="33" t="s">
        <v>591</v>
      </c>
      <c r="E458" s="34">
        <v>6020000</v>
      </c>
      <c r="F458" s="35" t="s">
        <v>459</v>
      </c>
      <c r="G458" s="295" t="s">
        <v>412</v>
      </c>
      <c r="H458" s="45" t="s">
        <v>383</v>
      </c>
      <c r="I458" s="41">
        <v>25000</v>
      </c>
      <c r="J458" s="73"/>
      <c r="K458" s="73">
        <f t="shared" si="39"/>
        <v>25000</v>
      </c>
      <c r="L458" s="50"/>
      <c r="M458" s="50"/>
      <c r="N458" s="50"/>
      <c r="O458" s="50"/>
      <c r="P458" s="73"/>
      <c r="Q458" s="106">
        <f t="shared" si="38"/>
        <v>25000</v>
      </c>
    </row>
    <row r="459" spans="1:17" ht="31.5" x14ac:dyDescent="0.25">
      <c r="A459" s="69">
        <v>22</v>
      </c>
      <c r="B459" s="32" t="s">
        <v>43</v>
      </c>
      <c r="C459" s="32" t="s">
        <v>452</v>
      </c>
      <c r="D459" s="33" t="s">
        <v>591</v>
      </c>
      <c r="E459" s="34">
        <v>6020000</v>
      </c>
      <c r="F459" s="35" t="s">
        <v>459</v>
      </c>
      <c r="G459" s="295" t="s">
        <v>412</v>
      </c>
      <c r="H459" s="45" t="s">
        <v>637</v>
      </c>
      <c r="I459" s="41">
        <v>5000000</v>
      </c>
      <c r="J459" s="73"/>
      <c r="K459" s="73">
        <f t="shared" si="39"/>
        <v>5000000</v>
      </c>
      <c r="L459" s="73"/>
      <c r="M459" s="73"/>
      <c r="N459" s="73"/>
      <c r="O459" s="73"/>
      <c r="P459" s="73"/>
      <c r="Q459" s="106">
        <f t="shared" si="38"/>
        <v>5000000</v>
      </c>
    </row>
    <row r="460" spans="1:17" ht="31.5" hidden="1" x14ac:dyDescent="0.25">
      <c r="A460" s="64">
        <v>23</v>
      </c>
      <c r="B460" s="32" t="s">
        <v>43</v>
      </c>
      <c r="C460" s="32" t="s">
        <v>452</v>
      </c>
      <c r="D460" s="33" t="s">
        <v>590</v>
      </c>
      <c r="E460" s="34">
        <v>6020000</v>
      </c>
      <c r="F460" s="35" t="s">
        <v>459</v>
      </c>
      <c r="G460" s="295" t="s">
        <v>412</v>
      </c>
      <c r="H460" s="45" t="s">
        <v>359</v>
      </c>
      <c r="I460" s="41"/>
      <c r="J460" s="73"/>
      <c r="K460" s="73">
        <f t="shared" si="39"/>
        <v>0</v>
      </c>
      <c r="L460" s="73"/>
      <c r="M460" s="73"/>
      <c r="N460" s="73"/>
      <c r="O460" s="73"/>
      <c r="P460" s="73"/>
      <c r="Q460" s="106">
        <f t="shared" si="38"/>
        <v>0</v>
      </c>
    </row>
    <row r="461" spans="1:17" ht="32.25" thickBot="1" x14ac:dyDescent="0.3">
      <c r="A461" s="69">
        <v>24</v>
      </c>
      <c r="B461" s="32" t="s">
        <v>43</v>
      </c>
      <c r="C461" s="32" t="s">
        <v>452</v>
      </c>
      <c r="D461" s="33" t="s">
        <v>591</v>
      </c>
      <c r="E461" s="34">
        <v>6020000</v>
      </c>
      <c r="F461" s="35" t="s">
        <v>459</v>
      </c>
      <c r="G461" s="295" t="s">
        <v>412</v>
      </c>
      <c r="H461" s="35" t="s">
        <v>638</v>
      </c>
      <c r="I461" s="41">
        <v>50000</v>
      </c>
      <c r="J461" s="73"/>
      <c r="K461" s="73">
        <f t="shared" si="39"/>
        <v>50000</v>
      </c>
      <c r="L461" s="73"/>
      <c r="M461" s="73"/>
      <c r="N461" s="73"/>
      <c r="O461" s="73"/>
      <c r="P461" s="73"/>
      <c r="Q461" s="106">
        <f t="shared" si="38"/>
        <v>50000</v>
      </c>
    </row>
    <row r="462" spans="1:17" ht="31.5" x14ac:dyDescent="0.25">
      <c r="A462" s="64">
        <v>25</v>
      </c>
      <c r="B462" s="32" t="s">
        <v>43</v>
      </c>
      <c r="C462" s="32" t="s">
        <v>452</v>
      </c>
      <c r="D462" s="33" t="s">
        <v>591</v>
      </c>
      <c r="E462" s="34">
        <v>6020000</v>
      </c>
      <c r="F462" s="35" t="s">
        <v>459</v>
      </c>
      <c r="G462" s="295" t="s">
        <v>412</v>
      </c>
      <c r="H462" s="35" t="s">
        <v>639</v>
      </c>
      <c r="I462" s="41">
        <v>40000</v>
      </c>
      <c r="J462" s="73"/>
      <c r="K462" s="73">
        <f t="shared" si="39"/>
        <v>40000</v>
      </c>
      <c r="L462" s="73"/>
      <c r="M462" s="73"/>
      <c r="N462" s="73"/>
      <c r="O462" s="73"/>
      <c r="P462" s="73"/>
      <c r="Q462" s="106">
        <f t="shared" si="38"/>
        <v>40000</v>
      </c>
    </row>
    <row r="463" spans="1:17" ht="48" thickBot="1" x14ac:dyDescent="0.3">
      <c r="A463" s="69">
        <v>26</v>
      </c>
      <c r="B463" s="32" t="s">
        <v>43</v>
      </c>
      <c r="C463" s="32" t="s">
        <v>452</v>
      </c>
      <c r="D463" s="33" t="s">
        <v>591</v>
      </c>
      <c r="E463" s="34">
        <v>6020000</v>
      </c>
      <c r="F463" s="35" t="s">
        <v>459</v>
      </c>
      <c r="G463" s="295" t="s">
        <v>412</v>
      </c>
      <c r="H463" s="45" t="s">
        <v>640</v>
      </c>
      <c r="I463" s="41">
        <v>800000</v>
      </c>
      <c r="J463" s="73"/>
      <c r="K463" s="50">
        <f t="shared" si="39"/>
        <v>800000</v>
      </c>
      <c r="L463" s="73"/>
      <c r="M463" s="73"/>
      <c r="N463" s="73"/>
      <c r="O463" s="73"/>
      <c r="P463" s="73"/>
      <c r="Q463" s="106">
        <f t="shared" si="38"/>
        <v>800000</v>
      </c>
    </row>
    <row r="464" spans="1:17" ht="47.25" x14ac:dyDescent="0.25">
      <c r="A464" s="64">
        <v>27</v>
      </c>
      <c r="B464" s="32" t="s">
        <v>43</v>
      </c>
      <c r="C464" s="32" t="s">
        <v>452</v>
      </c>
      <c r="D464" s="33" t="s">
        <v>591</v>
      </c>
      <c r="E464" s="34">
        <v>6020000</v>
      </c>
      <c r="F464" s="35" t="s">
        <v>459</v>
      </c>
      <c r="G464" s="295" t="s">
        <v>412</v>
      </c>
      <c r="H464" s="45" t="s">
        <v>641</v>
      </c>
      <c r="I464" s="41">
        <v>5000</v>
      </c>
      <c r="J464" s="73"/>
      <c r="K464" s="50">
        <f t="shared" si="39"/>
        <v>5000</v>
      </c>
      <c r="L464" s="73"/>
      <c r="M464" s="73"/>
      <c r="N464" s="73"/>
      <c r="O464" s="73"/>
      <c r="P464" s="73"/>
      <c r="Q464" s="106">
        <f t="shared" si="38"/>
        <v>5000</v>
      </c>
    </row>
    <row r="465" spans="1:28" ht="48" thickBot="1" x14ac:dyDescent="0.3">
      <c r="A465" s="69">
        <v>28</v>
      </c>
      <c r="B465" s="32" t="s">
        <v>43</v>
      </c>
      <c r="C465" s="32" t="s">
        <v>452</v>
      </c>
      <c r="D465" s="33" t="s">
        <v>591</v>
      </c>
      <c r="E465" s="34">
        <v>6020000</v>
      </c>
      <c r="F465" s="35" t="s">
        <v>459</v>
      </c>
      <c r="G465" s="295" t="s">
        <v>412</v>
      </c>
      <c r="H465" s="45" t="s">
        <v>642</v>
      </c>
      <c r="I465" s="41">
        <v>4000</v>
      </c>
      <c r="J465" s="73"/>
      <c r="K465" s="50">
        <f t="shared" si="39"/>
        <v>4000</v>
      </c>
      <c r="L465" s="73"/>
      <c r="M465" s="73"/>
      <c r="N465" s="73"/>
      <c r="O465" s="73"/>
      <c r="P465" s="73"/>
      <c r="Q465" s="106">
        <f t="shared" si="38"/>
        <v>4000</v>
      </c>
    </row>
    <row r="466" spans="1:28" ht="31.5" x14ac:dyDescent="0.25">
      <c r="A466" s="64">
        <v>29</v>
      </c>
      <c r="B466" s="32" t="s">
        <v>43</v>
      </c>
      <c r="C466" s="32" t="s">
        <v>452</v>
      </c>
      <c r="D466" s="33" t="s">
        <v>591</v>
      </c>
      <c r="E466" s="34">
        <v>6020000</v>
      </c>
      <c r="F466" s="35" t="s">
        <v>459</v>
      </c>
      <c r="G466" s="295" t="s">
        <v>412</v>
      </c>
      <c r="H466" s="45" t="s">
        <v>422</v>
      </c>
      <c r="I466" s="41">
        <v>1300000</v>
      </c>
      <c r="J466" s="73"/>
      <c r="K466" s="50">
        <f t="shared" si="39"/>
        <v>1300000</v>
      </c>
      <c r="L466" s="73"/>
      <c r="M466" s="73"/>
      <c r="N466" s="73"/>
      <c r="O466" s="73"/>
      <c r="P466" s="73"/>
      <c r="Q466" s="106">
        <f t="shared" si="38"/>
        <v>1300000</v>
      </c>
    </row>
    <row r="467" spans="1:28" ht="31.5" x14ac:dyDescent="0.25">
      <c r="A467" s="69">
        <v>30</v>
      </c>
      <c r="B467" s="32" t="s">
        <v>43</v>
      </c>
      <c r="C467" s="32" t="s">
        <v>452</v>
      </c>
      <c r="D467" s="33" t="s">
        <v>591</v>
      </c>
      <c r="E467" s="34">
        <v>6020000</v>
      </c>
      <c r="F467" s="35" t="s">
        <v>459</v>
      </c>
      <c r="G467" s="295" t="s">
        <v>412</v>
      </c>
      <c r="H467" s="45" t="s">
        <v>435</v>
      </c>
      <c r="I467" s="41">
        <v>150000</v>
      </c>
      <c r="J467" s="73"/>
      <c r="K467" s="50">
        <f t="shared" si="39"/>
        <v>150000</v>
      </c>
      <c r="L467" s="73"/>
      <c r="M467" s="73"/>
      <c r="N467" s="73"/>
      <c r="O467" s="73"/>
      <c r="P467" s="73"/>
      <c r="Q467" s="106">
        <f t="shared" si="38"/>
        <v>150000</v>
      </c>
    </row>
    <row r="468" spans="1:28" ht="32.25" thickBot="1" x14ac:dyDescent="0.3">
      <c r="A468" s="69">
        <v>32</v>
      </c>
      <c r="B468" s="32" t="s">
        <v>43</v>
      </c>
      <c r="C468" s="32" t="s">
        <v>452</v>
      </c>
      <c r="D468" s="33" t="s">
        <v>591</v>
      </c>
      <c r="E468" s="34">
        <v>6020000</v>
      </c>
      <c r="F468" s="35" t="s">
        <v>459</v>
      </c>
      <c r="G468" s="295" t="s">
        <v>412</v>
      </c>
      <c r="H468" s="35" t="s">
        <v>461</v>
      </c>
      <c r="I468" s="41">
        <v>411000</v>
      </c>
      <c r="J468" s="73"/>
      <c r="K468" s="50"/>
      <c r="L468" s="73"/>
      <c r="M468" s="73"/>
      <c r="N468" s="73">
        <f>I468</f>
        <v>411000</v>
      </c>
      <c r="O468" s="73"/>
      <c r="P468" s="50"/>
      <c r="Q468" s="106">
        <f t="shared" si="38"/>
        <v>411000</v>
      </c>
    </row>
    <row r="469" spans="1:28" ht="31.5" x14ac:dyDescent="0.25">
      <c r="A469" s="64">
        <v>33</v>
      </c>
      <c r="B469" s="32" t="s">
        <v>43</v>
      </c>
      <c r="C469" s="32" t="s">
        <v>452</v>
      </c>
      <c r="D469" s="33" t="s">
        <v>591</v>
      </c>
      <c r="E469" s="34">
        <v>6020000</v>
      </c>
      <c r="F469" s="35" t="s">
        <v>459</v>
      </c>
      <c r="G469" s="295" t="s">
        <v>412</v>
      </c>
      <c r="H469" s="45" t="s">
        <v>424</v>
      </c>
      <c r="I469" s="41">
        <v>2000000</v>
      </c>
      <c r="J469" s="73"/>
      <c r="K469" s="50"/>
      <c r="L469" s="73">
        <f>I469</f>
        <v>2000000</v>
      </c>
      <c r="M469" s="73"/>
      <c r="N469" s="73"/>
      <c r="O469" s="73"/>
      <c r="P469" s="50"/>
      <c r="Q469" s="106">
        <f t="shared" si="38"/>
        <v>2000000</v>
      </c>
    </row>
    <row r="470" spans="1:28" ht="32.25" thickBot="1" x14ac:dyDescent="0.3">
      <c r="A470" s="69">
        <v>34</v>
      </c>
      <c r="B470" s="136" t="s">
        <v>43</v>
      </c>
      <c r="C470" s="136" t="s">
        <v>452</v>
      </c>
      <c r="D470" s="33" t="s">
        <v>591</v>
      </c>
      <c r="E470" s="166">
        <v>6060000</v>
      </c>
      <c r="F470" s="35" t="s">
        <v>459</v>
      </c>
      <c r="G470" s="324" t="s">
        <v>412</v>
      </c>
      <c r="H470" s="167" t="s">
        <v>462</v>
      </c>
      <c r="I470" s="168">
        <v>4500000</v>
      </c>
      <c r="J470" s="139"/>
      <c r="K470" s="50"/>
      <c r="L470" s="139"/>
      <c r="M470" s="139"/>
      <c r="N470" s="139">
        <f>I470</f>
        <v>4500000</v>
      </c>
      <c r="O470" s="139"/>
      <c r="P470" s="139"/>
      <c r="Q470" s="106">
        <f t="shared" si="38"/>
        <v>4500000</v>
      </c>
    </row>
    <row r="471" spans="1:28" ht="32.25" thickBot="1" x14ac:dyDescent="0.3">
      <c r="A471" s="64">
        <v>35</v>
      </c>
      <c r="B471" s="78" t="s">
        <v>43</v>
      </c>
      <c r="C471" s="78" t="s">
        <v>452</v>
      </c>
      <c r="D471" s="33" t="s">
        <v>591</v>
      </c>
      <c r="E471" s="149">
        <v>6020000</v>
      </c>
      <c r="F471" s="150" t="s">
        <v>459</v>
      </c>
      <c r="G471" s="151" t="s">
        <v>412</v>
      </c>
      <c r="H471" s="152" t="s">
        <v>67</v>
      </c>
      <c r="I471" s="153">
        <v>300000</v>
      </c>
      <c r="J471" s="154"/>
      <c r="K471" s="169">
        <f>I471</f>
        <v>300000</v>
      </c>
      <c r="L471" s="154"/>
      <c r="M471" s="154"/>
      <c r="N471" s="154"/>
      <c r="O471" s="154"/>
      <c r="P471" s="154"/>
      <c r="Q471" s="106">
        <f t="shared" si="38"/>
        <v>300000</v>
      </c>
      <c r="R471" s="170"/>
    </row>
    <row r="472" spans="1:28" ht="15.75" x14ac:dyDescent="0.25">
      <c r="A472" s="113"/>
      <c r="B472" s="51"/>
      <c r="C472" s="51"/>
      <c r="D472" s="55"/>
      <c r="E472" s="4"/>
      <c r="F472" s="38"/>
      <c r="G472" s="52"/>
      <c r="H472" s="40"/>
      <c r="I472" s="171"/>
      <c r="J472" s="90"/>
      <c r="K472" s="89"/>
      <c r="L472" s="90"/>
      <c r="M472" s="90"/>
      <c r="N472" s="90"/>
      <c r="O472" s="90"/>
      <c r="P472" s="90"/>
      <c r="Q472" s="90"/>
      <c r="R472" s="53"/>
      <c r="S472" s="53"/>
      <c r="T472" s="53"/>
      <c r="U472" s="53"/>
      <c r="V472" s="53"/>
      <c r="W472" s="53"/>
      <c r="X472" s="39"/>
    </row>
    <row r="473" spans="1:28" ht="16.5" thickBot="1" x14ac:dyDescent="0.3">
      <c r="A473" s="113"/>
      <c r="B473" s="51"/>
      <c r="C473" s="51"/>
      <c r="D473" s="51"/>
      <c r="E473" s="4"/>
      <c r="F473" s="38"/>
      <c r="G473" s="5"/>
      <c r="H473" s="56"/>
      <c r="I473" s="172"/>
      <c r="J473" s="141"/>
      <c r="K473" s="141"/>
      <c r="L473" s="141"/>
      <c r="M473" s="141"/>
      <c r="N473" s="141"/>
      <c r="O473" s="141"/>
      <c r="P473" s="141"/>
      <c r="Q473" s="141"/>
      <c r="R473" s="141"/>
      <c r="S473" s="141"/>
      <c r="T473" s="141"/>
      <c r="U473" s="141"/>
      <c r="V473" s="141"/>
      <c r="W473" s="141"/>
      <c r="X473" s="172"/>
    </row>
    <row r="474" spans="1:28" ht="24" customHeight="1" thickBot="1" x14ac:dyDescent="0.3">
      <c r="A474" s="54"/>
      <c r="B474" s="55"/>
      <c r="C474" s="55"/>
      <c r="D474" s="55"/>
      <c r="E474" s="54"/>
      <c r="F474" s="40"/>
      <c r="G474" s="56"/>
      <c r="H474" s="56"/>
      <c r="I474" s="6" t="s">
        <v>2</v>
      </c>
      <c r="J474" s="343" t="s">
        <v>463</v>
      </c>
      <c r="K474" s="343"/>
      <c r="L474" s="343"/>
      <c r="M474" s="343"/>
      <c r="N474" s="343"/>
      <c r="O474" s="343"/>
      <c r="P474" s="343"/>
      <c r="Q474" s="343"/>
      <c r="R474" s="343"/>
      <c r="S474" s="343"/>
      <c r="T474" s="343"/>
      <c r="U474" s="343"/>
      <c r="V474" s="343"/>
      <c r="W474" s="343"/>
      <c r="X474" s="344"/>
    </row>
    <row r="475" spans="1:28" ht="33.75" customHeight="1" thickBot="1" x14ac:dyDescent="0.3">
      <c r="A475" s="161"/>
      <c r="B475" s="55"/>
      <c r="C475" s="55"/>
      <c r="D475" s="55"/>
      <c r="E475" s="54"/>
      <c r="F475" s="40"/>
      <c r="G475" s="56"/>
      <c r="H475" s="56"/>
      <c r="I475" s="7" t="s">
        <v>4</v>
      </c>
      <c r="J475" s="157" t="s">
        <v>464</v>
      </c>
      <c r="K475" s="116" t="s">
        <v>465</v>
      </c>
      <c r="L475" s="115" t="s">
        <v>466</v>
      </c>
      <c r="M475" s="115" t="s">
        <v>649</v>
      </c>
      <c r="N475" s="115" t="s">
        <v>467</v>
      </c>
      <c r="O475" s="115" t="s">
        <v>468</v>
      </c>
      <c r="P475" s="116" t="s">
        <v>469</v>
      </c>
      <c r="Q475" s="116" t="s">
        <v>470</v>
      </c>
      <c r="R475" s="116" t="s">
        <v>471</v>
      </c>
      <c r="S475" s="116" t="s">
        <v>472</v>
      </c>
      <c r="T475" s="116" t="s">
        <v>473</v>
      </c>
      <c r="U475" s="116" t="s">
        <v>474</v>
      </c>
      <c r="V475" s="115"/>
      <c r="W475" s="173"/>
      <c r="X475" s="345" t="s">
        <v>41</v>
      </c>
    </row>
    <row r="476" spans="1:28" ht="78.75" customHeight="1" thickBot="1" x14ac:dyDescent="0.3">
      <c r="A476" s="11" t="s">
        <v>19</v>
      </c>
      <c r="B476" s="12" t="s">
        <v>20</v>
      </c>
      <c r="C476" s="12" t="s">
        <v>21</v>
      </c>
      <c r="D476" s="12" t="s">
        <v>22</v>
      </c>
      <c r="E476" s="12" t="s">
        <v>23</v>
      </c>
      <c r="F476" s="12" t="s">
        <v>24</v>
      </c>
      <c r="G476" s="13" t="s">
        <v>25</v>
      </c>
      <c r="H476" s="13" t="s">
        <v>26</v>
      </c>
      <c r="I476" s="14" t="s">
        <v>589</v>
      </c>
      <c r="J476" s="62" t="s">
        <v>475</v>
      </c>
      <c r="K476" s="62" t="s">
        <v>476</v>
      </c>
      <c r="L476" s="62" t="s">
        <v>477</v>
      </c>
      <c r="M476" s="62" t="s">
        <v>650</v>
      </c>
      <c r="N476" s="62" t="s">
        <v>478</v>
      </c>
      <c r="O476" s="62" t="s">
        <v>479</v>
      </c>
      <c r="P476" s="62" t="s">
        <v>480</v>
      </c>
      <c r="Q476" s="62" t="s">
        <v>481</v>
      </c>
      <c r="R476" s="62" t="s">
        <v>482</v>
      </c>
      <c r="S476" s="62" t="s">
        <v>483</v>
      </c>
      <c r="T476" s="62" t="s">
        <v>484</v>
      </c>
      <c r="U476" s="62" t="s">
        <v>485</v>
      </c>
      <c r="V476" s="62"/>
      <c r="W476" s="174"/>
      <c r="X476" s="346"/>
    </row>
    <row r="477" spans="1:28" ht="26.25" customHeight="1" thickBot="1" x14ac:dyDescent="0.3">
      <c r="A477" s="347" t="s">
        <v>486</v>
      </c>
      <c r="B477" s="343"/>
      <c r="C477" s="343"/>
      <c r="D477" s="343"/>
      <c r="E477" s="343"/>
      <c r="F477" s="343"/>
      <c r="G477" s="343"/>
      <c r="H477" s="343"/>
      <c r="I477" s="348"/>
      <c r="J477" s="175">
        <f t="shared" ref="J477:T477" si="40">SUM(J478:J543)</f>
        <v>32741000</v>
      </c>
      <c r="K477" s="164">
        <f t="shared" si="40"/>
        <v>0</v>
      </c>
      <c r="L477" s="164">
        <f t="shared" si="40"/>
        <v>1486600</v>
      </c>
      <c r="M477" s="164">
        <f t="shared" si="40"/>
        <v>9504050</v>
      </c>
      <c r="N477" s="164">
        <f t="shared" si="40"/>
        <v>27490000</v>
      </c>
      <c r="O477" s="164">
        <f t="shared" si="40"/>
        <v>1400400</v>
      </c>
      <c r="P477" s="164">
        <f t="shared" si="40"/>
        <v>1200000</v>
      </c>
      <c r="Q477" s="164">
        <f t="shared" si="40"/>
        <v>5065000</v>
      </c>
      <c r="R477" s="164">
        <f t="shared" si="40"/>
        <v>2095000</v>
      </c>
      <c r="S477" s="164">
        <f t="shared" si="40"/>
        <v>2300500</v>
      </c>
      <c r="T477" s="164">
        <f t="shared" si="40"/>
        <v>0</v>
      </c>
      <c r="U477" s="164">
        <f>SUM(U494:U537)</f>
        <v>1061146</v>
      </c>
      <c r="V477" s="164">
        <f>SUM(V494:V537)</f>
        <v>0</v>
      </c>
      <c r="W477" s="164">
        <f>SUM(W494:W537)</f>
        <v>0</v>
      </c>
      <c r="X477" s="176">
        <f>SUM(J477:W477)</f>
        <v>84343696</v>
      </c>
      <c r="Z477" s="22"/>
      <c r="AB477" s="22"/>
    </row>
    <row r="478" spans="1:28" ht="54" customHeight="1" thickBot="1" x14ac:dyDescent="0.3">
      <c r="A478" s="64">
        <v>1</v>
      </c>
      <c r="B478" s="32" t="s">
        <v>43</v>
      </c>
      <c r="C478" s="24">
        <v>10140</v>
      </c>
      <c r="D478" s="25" t="s">
        <v>590</v>
      </c>
      <c r="E478" s="26">
        <v>6000000</v>
      </c>
      <c r="F478" s="27" t="s">
        <v>487</v>
      </c>
      <c r="G478" s="177" t="s">
        <v>46</v>
      </c>
      <c r="H478" s="27" t="s">
        <v>47</v>
      </c>
      <c r="I478" s="29">
        <v>27715000</v>
      </c>
      <c r="J478" s="68">
        <f>I478</f>
        <v>27715000</v>
      </c>
      <c r="K478" s="68"/>
      <c r="L478" s="68"/>
      <c r="M478" s="68"/>
      <c r="N478" s="68"/>
      <c r="O478" s="68"/>
      <c r="P478" s="68"/>
      <c r="Q478" s="68"/>
      <c r="R478" s="68"/>
      <c r="S478" s="68"/>
      <c r="T478" s="68"/>
      <c r="U478" s="68"/>
      <c r="V478" s="68"/>
      <c r="W478" s="68"/>
      <c r="X478" s="31">
        <f>SUM(J478:W478)</f>
        <v>27715000</v>
      </c>
      <c r="Z478" s="98"/>
      <c r="AA478" s="22"/>
    </row>
    <row r="479" spans="1:28" ht="54" hidden="1" customHeight="1" thickBot="1" x14ac:dyDescent="0.3">
      <c r="A479" s="64">
        <v>2</v>
      </c>
      <c r="B479" s="32" t="s">
        <v>43</v>
      </c>
      <c r="C479" s="24">
        <v>10140</v>
      </c>
      <c r="D479" s="25" t="s">
        <v>591</v>
      </c>
      <c r="E479" s="26">
        <v>6000000</v>
      </c>
      <c r="F479" s="27" t="s">
        <v>487</v>
      </c>
      <c r="G479" s="177" t="s">
        <v>46</v>
      </c>
      <c r="H479" s="27" t="s">
        <v>47</v>
      </c>
      <c r="I479" s="29"/>
      <c r="J479" s="68">
        <f>I479</f>
        <v>0</v>
      </c>
      <c r="K479" s="68"/>
      <c r="L479" s="68"/>
      <c r="M479" s="68"/>
      <c r="N479" s="68"/>
      <c r="O479" s="68"/>
      <c r="P479" s="68"/>
      <c r="Q479" s="68"/>
      <c r="R479" s="68"/>
      <c r="S479" s="68"/>
      <c r="T479" s="68"/>
      <c r="U479" s="68"/>
      <c r="V479" s="68"/>
      <c r="W479" s="68"/>
      <c r="X479" s="31">
        <f t="shared" ref="X479:X543" si="41">SUM(J479:W479)</f>
        <v>0</v>
      </c>
      <c r="Z479" s="98"/>
      <c r="AA479" s="22"/>
    </row>
    <row r="480" spans="1:28" ht="45" customHeight="1" thickBot="1" x14ac:dyDescent="0.3">
      <c r="A480" s="64">
        <v>3</v>
      </c>
      <c r="B480" s="32" t="s">
        <v>43</v>
      </c>
      <c r="C480" s="32">
        <v>10140</v>
      </c>
      <c r="D480" s="33" t="s">
        <v>590</v>
      </c>
      <c r="E480" s="34">
        <v>6010000</v>
      </c>
      <c r="F480" s="35" t="s">
        <v>487</v>
      </c>
      <c r="G480" s="77" t="s">
        <v>46</v>
      </c>
      <c r="H480" s="35" t="s">
        <v>48</v>
      </c>
      <c r="I480" s="41">
        <v>4630000</v>
      </c>
      <c r="J480" s="73">
        <f>I480</f>
        <v>4630000</v>
      </c>
      <c r="K480" s="73"/>
      <c r="L480" s="73"/>
      <c r="M480" s="73"/>
      <c r="N480" s="73"/>
      <c r="O480" s="73"/>
      <c r="P480" s="73"/>
      <c r="Q480" s="73"/>
      <c r="R480" s="73"/>
      <c r="S480" s="73"/>
      <c r="T480" s="73"/>
      <c r="U480" s="73"/>
      <c r="V480" s="73"/>
      <c r="W480" s="73"/>
      <c r="X480" s="31">
        <f t="shared" si="41"/>
        <v>4630000</v>
      </c>
      <c r="Z480" s="98"/>
      <c r="AA480" s="22"/>
    </row>
    <row r="481" spans="1:27" ht="45" hidden="1" customHeight="1" thickBot="1" x14ac:dyDescent="0.3">
      <c r="A481" s="64">
        <v>4</v>
      </c>
      <c r="B481" s="32" t="s">
        <v>43</v>
      </c>
      <c r="C481" s="32">
        <v>10140</v>
      </c>
      <c r="D481" s="33" t="s">
        <v>591</v>
      </c>
      <c r="E481" s="34">
        <v>6010000</v>
      </c>
      <c r="F481" s="35" t="s">
        <v>487</v>
      </c>
      <c r="G481" s="77" t="s">
        <v>46</v>
      </c>
      <c r="H481" s="35" t="s">
        <v>48</v>
      </c>
      <c r="I481" s="41"/>
      <c r="J481" s="73">
        <f>I481</f>
        <v>0</v>
      </c>
      <c r="K481" s="73"/>
      <c r="L481" s="73"/>
      <c r="M481" s="73"/>
      <c r="N481" s="73"/>
      <c r="O481" s="73"/>
      <c r="P481" s="73"/>
      <c r="Q481" s="73"/>
      <c r="R481" s="73"/>
      <c r="S481" s="73"/>
      <c r="T481" s="73"/>
      <c r="U481" s="73"/>
      <c r="V481" s="73"/>
      <c r="W481" s="73"/>
      <c r="X481" s="31">
        <f t="shared" si="41"/>
        <v>0</v>
      </c>
      <c r="Z481" s="98"/>
      <c r="AA481" s="22"/>
    </row>
    <row r="482" spans="1:27" ht="30" customHeight="1" thickBot="1" x14ac:dyDescent="0.3">
      <c r="A482" s="64">
        <v>5</v>
      </c>
      <c r="B482" s="32" t="s">
        <v>43</v>
      </c>
      <c r="C482" s="32">
        <v>10430</v>
      </c>
      <c r="D482" s="33" t="s">
        <v>591</v>
      </c>
      <c r="E482" s="34">
        <v>6000000</v>
      </c>
      <c r="F482" s="35" t="s">
        <v>413</v>
      </c>
      <c r="G482" s="331" t="s">
        <v>651</v>
      </c>
      <c r="H482" s="35" t="s">
        <v>47</v>
      </c>
      <c r="I482" s="41">
        <v>1200000</v>
      </c>
      <c r="J482" s="73"/>
      <c r="K482" s="73"/>
      <c r="L482" s="73"/>
      <c r="M482" s="73"/>
      <c r="N482" s="73"/>
      <c r="O482" s="73">
        <f>I482</f>
        <v>1200000</v>
      </c>
      <c r="P482" s="73"/>
      <c r="Q482" s="73"/>
      <c r="R482" s="73"/>
      <c r="S482" s="73"/>
      <c r="T482" s="73"/>
      <c r="U482" s="73"/>
      <c r="V482" s="73"/>
      <c r="W482" s="73"/>
      <c r="X482" s="31">
        <f t="shared" si="41"/>
        <v>1200000</v>
      </c>
      <c r="AA482" s="22"/>
    </row>
    <row r="483" spans="1:27" ht="30" hidden="1" customHeight="1" thickBot="1" x14ac:dyDescent="0.3">
      <c r="A483" s="64">
        <v>6</v>
      </c>
      <c r="B483" s="32" t="s">
        <v>43</v>
      </c>
      <c r="C483" s="32">
        <v>10430</v>
      </c>
      <c r="D483" s="33" t="s">
        <v>590</v>
      </c>
      <c r="E483" s="34">
        <v>6000000</v>
      </c>
      <c r="F483" s="35" t="s">
        <v>413</v>
      </c>
      <c r="G483" s="331" t="s">
        <v>651</v>
      </c>
      <c r="H483" s="35" t="s">
        <v>47</v>
      </c>
      <c r="I483" s="41"/>
      <c r="J483" s="73"/>
      <c r="K483" s="73"/>
      <c r="L483" s="73"/>
      <c r="M483" s="73"/>
      <c r="N483" s="73"/>
      <c r="O483" s="73">
        <f>I483</f>
        <v>0</v>
      </c>
      <c r="P483" s="73"/>
      <c r="Q483" s="73"/>
      <c r="R483" s="73"/>
      <c r="S483" s="73"/>
      <c r="T483" s="73"/>
      <c r="U483" s="73"/>
      <c r="V483" s="73"/>
      <c r="W483" s="73"/>
      <c r="X483" s="31">
        <f t="shared" si="41"/>
        <v>0</v>
      </c>
      <c r="AA483" s="22"/>
    </row>
    <row r="484" spans="1:27" ht="30" customHeight="1" thickBot="1" x14ac:dyDescent="0.3">
      <c r="A484" s="64">
        <v>7</v>
      </c>
      <c r="B484" s="32" t="s">
        <v>43</v>
      </c>
      <c r="C484" s="32">
        <v>10430</v>
      </c>
      <c r="D484" s="33" t="s">
        <v>591</v>
      </c>
      <c r="E484" s="34">
        <v>6010000</v>
      </c>
      <c r="F484" s="35" t="s">
        <v>413</v>
      </c>
      <c r="G484" s="331" t="s">
        <v>651</v>
      </c>
      <c r="H484" s="35" t="s">
        <v>48</v>
      </c>
      <c r="I484" s="41">
        <v>200400</v>
      </c>
      <c r="J484" s="73"/>
      <c r="K484" s="73"/>
      <c r="L484" s="73"/>
      <c r="M484" s="73"/>
      <c r="N484" s="73"/>
      <c r="O484" s="73">
        <f>I484</f>
        <v>200400</v>
      </c>
      <c r="P484" s="73"/>
      <c r="Q484" s="73"/>
      <c r="R484" s="73"/>
      <c r="S484" s="73"/>
      <c r="T484" s="73"/>
      <c r="U484" s="73"/>
      <c r="V484" s="73"/>
      <c r="W484" s="73"/>
      <c r="X484" s="31">
        <f t="shared" si="41"/>
        <v>200400</v>
      </c>
      <c r="AA484" s="42"/>
    </row>
    <row r="485" spans="1:27" ht="30" hidden="1" customHeight="1" thickBot="1" x14ac:dyDescent="0.3">
      <c r="A485" s="64">
        <v>8</v>
      </c>
      <c r="B485" s="32" t="s">
        <v>43</v>
      </c>
      <c r="C485" s="32">
        <v>10430</v>
      </c>
      <c r="D485" s="33" t="s">
        <v>590</v>
      </c>
      <c r="E485" s="34">
        <v>6010000</v>
      </c>
      <c r="F485" s="35" t="s">
        <v>413</v>
      </c>
      <c r="G485" s="331" t="s">
        <v>488</v>
      </c>
      <c r="H485" s="35" t="s">
        <v>48</v>
      </c>
      <c r="I485" s="41"/>
      <c r="J485" s="73"/>
      <c r="K485" s="73"/>
      <c r="L485" s="73"/>
      <c r="M485" s="73"/>
      <c r="N485" s="73"/>
      <c r="O485" s="73">
        <f>I485</f>
        <v>0</v>
      </c>
      <c r="P485" s="73"/>
      <c r="Q485" s="73"/>
      <c r="R485" s="73"/>
      <c r="S485" s="73"/>
      <c r="T485" s="73"/>
      <c r="U485" s="73"/>
      <c r="V485" s="73"/>
      <c r="W485" s="73"/>
      <c r="X485" s="31">
        <f t="shared" si="41"/>
        <v>0</v>
      </c>
      <c r="AA485" s="42"/>
    </row>
    <row r="486" spans="1:27" ht="30" customHeight="1" thickBot="1" x14ac:dyDescent="0.3">
      <c r="A486" s="64">
        <v>9</v>
      </c>
      <c r="B486" s="32" t="s">
        <v>43</v>
      </c>
      <c r="C486" s="32">
        <v>10430</v>
      </c>
      <c r="D486" s="33" t="s">
        <v>590</v>
      </c>
      <c r="E486" s="34">
        <v>6000000</v>
      </c>
      <c r="F486" s="35" t="s">
        <v>413</v>
      </c>
      <c r="G486" s="331" t="s">
        <v>46</v>
      </c>
      <c r="H486" s="35" t="s">
        <v>47</v>
      </c>
      <c r="I486" s="41">
        <v>23560000</v>
      </c>
      <c r="J486" s="73"/>
      <c r="K486" s="73"/>
      <c r="L486" s="73"/>
      <c r="M486" s="73"/>
      <c r="N486" s="73">
        <f>I486</f>
        <v>23560000</v>
      </c>
      <c r="O486" s="73"/>
      <c r="P486" s="73"/>
      <c r="Q486" s="73"/>
      <c r="R486" s="73"/>
      <c r="S486" s="73"/>
      <c r="T486" s="73"/>
      <c r="U486" s="73"/>
      <c r="V486" s="73"/>
      <c r="W486" s="73"/>
      <c r="X486" s="31">
        <f t="shared" si="41"/>
        <v>23560000</v>
      </c>
    </row>
    <row r="487" spans="1:27" ht="30" hidden="1" customHeight="1" thickBot="1" x14ac:dyDescent="0.3">
      <c r="A487" s="64">
        <v>10</v>
      </c>
      <c r="B487" s="32" t="s">
        <v>43</v>
      </c>
      <c r="C487" s="32">
        <v>10430</v>
      </c>
      <c r="D487" s="33" t="s">
        <v>591</v>
      </c>
      <c r="E487" s="34">
        <v>6000000</v>
      </c>
      <c r="F487" s="35" t="s">
        <v>413</v>
      </c>
      <c r="G487" s="331" t="s">
        <v>46</v>
      </c>
      <c r="H487" s="35" t="s">
        <v>47</v>
      </c>
      <c r="I487" s="41"/>
      <c r="J487" s="73"/>
      <c r="K487" s="73"/>
      <c r="L487" s="73"/>
      <c r="M487" s="73"/>
      <c r="N487" s="73">
        <f>I487</f>
        <v>0</v>
      </c>
      <c r="O487" s="73"/>
      <c r="P487" s="73"/>
      <c r="Q487" s="73"/>
      <c r="R487" s="73"/>
      <c r="S487" s="73"/>
      <c r="T487" s="73"/>
      <c r="U487" s="73"/>
      <c r="V487" s="73"/>
      <c r="W487" s="73"/>
      <c r="X487" s="31">
        <f t="shared" si="41"/>
        <v>0</v>
      </c>
    </row>
    <row r="488" spans="1:27" ht="30" customHeight="1" thickBot="1" x14ac:dyDescent="0.3">
      <c r="A488" s="64">
        <v>11</v>
      </c>
      <c r="B488" s="32" t="s">
        <v>43</v>
      </c>
      <c r="C488" s="32">
        <v>10430</v>
      </c>
      <c r="D488" s="33" t="s">
        <v>590</v>
      </c>
      <c r="E488" s="34">
        <v>6010000</v>
      </c>
      <c r="F488" s="35" t="s">
        <v>413</v>
      </c>
      <c r="G488" s="331" t="s">
        <v>46</v>
      </c>
      <c r="H488" s="35" t="s">
        <v>48</v>
      </c>
      <c r="I488" s="41">
        <v>3930000</v>
      </c>
      <c r="J488" s="73"/>
      <c r="K488" s="73"/>
      <c r="L488" s="73"/>
      <c r="M488" s="73"/>
      <c r="N488" s="73">
        <f>I488</f>
        <v>3930000</v>
      </c>
      <c r="O488" s="73"/>
      <c r="P488" s="73"/>
      <c r="Q488" s="73"/>
      <c r="R488" s="73"/>
      <c r="S488" s="73"/>
      <c r="T488" s="73"/>
      <c r="U488" s="73"/>
      <c r="V488" s="73"/>
      <c r="W488" s="73"/>
      <c r="X488" s="31">
        <f t="shared" si="41"/>
        <v>3930000</v>
      </c>
    </row>
    <row r="489" spans="1:27" ht="30" hidden="1" customHeight="1" thickBot="1" x14ac:dyDescent="0.3">
      <c r="A489" s="64">
        <v>12</v>
      </c>
      <c r="B489" s="32" t="s">
        <v>43</v>
      </c>
      <c r="C489" s="32">
        <v>10430</v>
      </c>
      <c r="D489" s="33" t="s">
        <v>591</v>
      </c>
      <c r="E489" s="34">
        <v>6010000</v>
      </c>
      <c r="F489" s="35" t="s">
        <v>413</v>
      </c>
      <c r="G489" s="331" t="s">
        <v>46</v>
      </c>
      <c r="H489" s="35" t="s">
        <v>48</v>
      </c>
      <c r="I489" s="41"/>
      <c r="J489" s="73"/>
      <c r="K489" s="73"/>
      <c r="L489" s="73"/>
      <c r="M489" s="73"/>
      <c r="N489" s="73">
        <f>I489</f>
        <v>0</v>
      </c>
      <c r="O489" s="73"/>
      <c r="P489" s="73"/>
      <c r="Q489" s="73"/>
      <c r="R489" s="73"/>
      <c r="S489" s="73"/>
      <c r="T489" s="73"/>
      <c r="U489" s="73"/>
      <c r="V489" s="73"/>
      <c r="W489" s="73"/>
      <c r="X489" s="31">
        <f t="shared" si="41"/>
        <v>0</v>
      </c>
    </row>
    <row r="490" spans="1:27" ht="30" customHeight="1" thickBot="1" x14ac:dyDescent="0.3">
      <c r="A490" s="64">
        <v>13</v>
      </c>
      <c r="B490" s="32" t="s">
        <v>43</v>
      </c>
      <c r="C490" s="32">
        <v>10661</v>
      </c>
      <c r="D490" s="33" t="s">
        <v>590</v>
      </c>
      <c r="E490" s="34">
        <v>6000000</v>
      </c>
      <c r="F490" s="35" t="s">
        <v>489</v>
      </c>
      <c r="G490" s="331" t="s">
        <v>46</v>
      </c>
      <c r="H490" s="35" t="s">
        <v>47</v>
      </c>
      <c r="I490" s="41">
        <v>4340000</v>
      </c>
      <c r="J490" s="73"/>
      <c r="K490" s="73"/>
      <c r="L490" s="73"/>
      <c r="M490" s="73"/>
      <c r="N490" s="73"/>
      <c r="O490" s="73"/>
      <c r="P490" s="73"/>
      <c r="Q490" s="73">
        <f>I490</f>
        <v>4340000</v>
      </c>
      <c r="R490" s="73"/>
      <c r="S490" s="73"/>
      <c r="T490" s="73"/>
      <c r="U490" s="73"/>
      <c r="V490" s="73"/>
      <c r="W490" s="73"/>
      <c r="X490" s="31">
        <f t="shared" si="41"/>
        <v>4340000</v>
      </c>
    </row>
    <row r="491" spans="1:27" ht="30" customHeight="1" thickBot="1" x14ac:dyDescent="0.3">
      <c r="A491" s="64">
        <v>14</v>
      </c>
      <c r="B491" s="32" t="s">
        <v>43</v>
      </c>
      <c r="C491" s="32">
        <v>10661</v>
      </c>
      <c r="D491" s="33" t="s">
        <v>590</v>
      </c>
      <c r="E491" s="34">
        <v>6010000</v>
      </c>
      <c r="F491" s="35" t="s">
        <v>489</v>
      </c>
      <c r="G491" s="331" t="s">
        <v>46</v>
      </c>
      <c r="H491" s="45" t="s">
        <v>48</v>
      </c>
      <c r="I491" s="41">
        <v>725000</v>
      </c>
      <c r="J491" s="73"/>
      <c r="K491" s="73"/>
      <c r="L491" s="73"/>
      <c r="M491" s="73"/>
      <c r="N491" s="73"/>
      <c r="O491" s="73"/>
      <c r="P491" s="73"/>
      <c r="Q491" s="73">
        <f>I491</f>
        <v>725000</v>
      </c>
      <c r="R491" s="73"/>
      <c r="S491" s="73"/>
      <c r="T491" s="73"/>
      <c r="U491" s="73"/>
      <c r="V491" s="73"/>
      <c r="W491" s="73"/>
      <c r="X491" s="31">
        <f t="shared" si="41"/>
        <v>725000</v>
      </c>
    </row>
    <row r="492" spans="1:27" ht="30" customHeight="1" thickBot="1" x14ac:dyDescent="0.3">
      <c r="A492" s="64"/>
      <c r="B492" s="32" t="s">
        <v>43</v>
      </c>
      <c r="C492" s="32">
        <v>10140</v>
      </c>
      <c r="D492" s="33" t="s">
        <v>591</v>
      </c>
      <c r="E492" s="34">
        <v>6020000</v>
      </c>
      <c r="F492" s="35" t="s">
        <v>487</v>
      </c>
      <c r="G492" s="331" t="s">
        <v>46</v>
      </c>
      <c r="H492" s="45" t="s">
        <v>652</v>
      </c>
      <c r="I492" s="41">
        <v>104850</v>
      </c>
      <c r="J492" s="73"/>
      <c r="K492" s="73"/>
      <c r="L492" s="73"/>
      <c r="M492" s="73">
        <f>I492</f>
        <v>104850</v>
      </c>
      <c r="N492" s="73"/>
      <c r="O492" s="73"/>
      <c r="P492" s="73"/>
      <c r="Q492" s="73"/>
      <c r="R492" s="73"/>
      <c r="S492" s="73"/>
      <c r="T492" s="73"/>
      <c r="U492" s="73"/>
      <c r="V492" s="73"/>
      <c r="W492" s="73"/>
      <c r="X492" s="31">
        <f t="shared" si="41"/>
        <v>104850</v>
      </c>
    </row>
    <row r="493" spans="1:27" ht="30" customHeight="1" thickBot="1" x14ac:dyDescent="0.3">
      <c r="A493" s="64">
        <v>15</v>
      </c>
      <c r="B493" s="32" t="s">
        <v>43</v>
      </c>
      <c r="C493" s="32">
        <v>10140</v>
      </c>
      <c r="D493" s="33" t="s">
        <v>591</v>
      </c>
      <c r="E493" s="34">
        <v>6020000</v>
      </c>
      <c r="F493" s="35" t="s">
        <v>487</v>
      </c>
      <c r="G493" s="331" t="s">
        <v>46</v>
      </c>
      <c r="H493" s="45" t="s">
        <v>56</v>
      </c>
      <c r="I493" s="50">
        <v>90000</v>
      </c>
      <c r="J493" s="73"/>
      <c r="K493" s="73"/>
      <c r="L493" s="73"/>
      <c r="M493" s="73">
        <f t="shared" ref="M493:M503" si="42">I493</f>
        <v>90000</v>
      </c>
      <c r="N493" s="105"/>
      <c r="O493" s="73"/>
      <c r="P493" s="73"/>
      <c r="Q493" s="73"/>
      <c r="R493" s="73"/>
      <c r="S493" s="73"/>
      <c r="T493" s="73"/>
      <c r="U493" s="73"/>
      <c r="V493" s="73"/>
      <c r="W493" s="73"/>
      <c r="X493" s="31">
        <f t="shared" si="41"/>
        <v>90000</v>
      </c>
    </row>
    <row r="494" spans="1:27" ht="48.75" customHeight="1" thickBot="1" x14ac:dyDescent="0.3">
      <c r="A494" s="64">
        <v>16</v>
      </c>
      <c r="B494" s="32" t="s">
        <v>43</v>
      </c>
      <c r="C494" s="32">
        <v>10140</v>
      </c>
      <c r="D494" s="33" t="s">
        <v>591</v>
      </c>
      <c r="E494" s="34">
        <v>6020000</v>
      </c>
      <c r="F494" s="35" t="s">
        <v>487</v>
      </c>
      <c r="G494" s="331" t="s">
        <v>46</v>
      </c>
      <c r="H494" s="45" t="s">
        <v>456</v>
      </c>
      <c r="I494" s="50">
        <f>454700-80000</f>
        <v>374700</v>
      </c>
      <c r="J494" s="73"/>
      <c r="K494" s="73"/>
      <c r="L494" s="73"/>
      <c r="M494" s="73">
        <f t="shared" si="42"/>
        <v>374700</v>
      </c>
      <c r="N494" s="105"/>
      <c r="O494" s="73"/>
      <c r="P494" s="73"/>
      <c r="Q494" s="73"/>
      <c r="R494" s="73"/>
      <c r="S494" s="73"/>
      <c r="T494" s="73"/>
      <c r="U494" s="73"/>
      <c r="V494" s="73"/>
      <c r="W494" s="73"/>
      <c r="X494" s="31">
        <f t="shared" si="41"/>
        <v>374700</v>
      </c>
    </row>
    <row r="495" spans="1:27" ht="32.25" thickBot="1" x14ac:dyDescent="0.3">
      <c r="A495" s="64">
        <v>17</v>
      </c>
      <c r="B495" s="32" t="s">
        <v>43</v>
      </c>
      <c r="C495" s="32">
        <v>10430</v>
      </c>
      <c r="D495" s="33" t="s">
        <v>591</v>
      </c>
      <c r="E495" s="34">
        <v>6020000</v>
      </c>
      <c r="F495" s="35" t="s">
        <v>413</v>
      </c>
      <c r="G495" s="331" t="s">
        <v>46</v>
      </c>
      <c r="H495" s="45" t="s">
        <v>490</v>
      </c>
      <c r="I495" s="50">
        <v>300000</v>
      </c>
      <c r="J495" s="73">
        <f>I495</f>
        <v>300000</v>
      </c>
      <c r="K495" s="73"/>
      <c r="L495" s="73"/>
      <c r="M495" s="73"/>
      <c r="N495" s="105"/>
      <c r="O495" s="73"/>
      <c r="P495" s="73"/>
      <c r="Q495" s="73"/>
      <c r="R495" s="73"/>
      <c r="S495" s="73"/>
      <c r="T495" s="73"/>
      <c r="U495" s="73"/>
      <c r="V495" s="73"/>
      <c r="W495" s="73"/>
      <c r="X495" s="31">
        <f t="shared" si="41"/>
        <v>300000</v>
      </c>
    </row>
    <row r="496" spans="1:27" ht="32.25" thickBot="1" x14ac:dyDescent="0.3">
      <c r="A496" s="64">
        <v>18</v>
      </c>
      <c r="B496" s="32" t="s">
        <v>43</v>
      </c>
      <c r="C496" s="32">
        <v>10430</v>
      </c>
      <c r="D496" s="33" t="s">
        <v>591</v>
      </c>
      <c r="E496" s="34">
        <v>6020000</v>
      </c>
      <c r="F496" s="35" t="s">
        <v>413</v>
      </c>
      <c r="G496" s="331" t="s">
        <v>46</v>
      </c>
      <c r="H496" s="45" t="s">
        <v>491</v>
      </c>
      <c r="I496" s="50">
        <v>300000</v>
      </c>
      <c r="J496" s="73"/>
      <c r="K496" s="73"/>
      <c r="L496" s="73"/>
      <c r="M496" s="73">
        <f t="shared" si="42"/>
        <v>300000</v>
      </c>
      <c r="N496" s="105"/>
      <c r="O496" s="73"/>
      <c r="P496" s="73"/>
      <c r="Q496" s="73"/>
      <c r="R496" s="73"/>
      <c r="S496" s="73"/>
      <c r="T496" s="73"/>
      <c r="U496" s="73"/>
      <c r="V496" s="73"/>
      <c r="W496" s="73"/>
      <c r="X496" s="31">
        <f t="shared" si="41"/>
        <v>300000</v>
      </c>
    </row>
    <row r="497" spans="1:24" ht="49.5" customHeight="1" thickBot="1" x14ac:dyDescent="0.3">
      <c r="A497" s="64">
        <v>19</v>
      </c>
      <c r="B497" s="32" t="s">
        <v>43</v>
      </c>
      <c r="C497" s="32">
        <v>10140</v>
      </c>
      <c r="D497" s="33" t="s">
        <v>591</v>
      </c>
      <c r="E497" s="34">
        <v>6020000</v>
      </c>
      <c r="F497" s="35" t="s">
        <v>487</v>
      </c>
      <c r="G497" s="331" t="s">
        <v>46</v>
      </c>
      <c r="H497" s="45" t="s">
        <v>492</v>
      </c>
      <c r="I497" s="50">
        <v>3480000</v>
      </c>
      <c r="J497" s="73"/>
      <c r="K497" s="73"/>
      <c r="L497" s="73"/>
      <c r="M497" s="73">
        <f t="shared" si="42"/>
        <v>3480000</v>
      </c>
      <c r="N497" s="73"/>
      <c r="O497" s="73"/>
      <c r="P497" s="73"/>
      <c r="Q497" s="73"/>
      <c r="R497" s="73"/>
      <c r="S497" s="73"/>
      <c r="T497" s="73"/>
      <c r="U497" s="73"/>
      <c r="V497" s="73"/>
      <c r="W497" s="73"/>
      <c r="X497" s="31">
        <f t="shared" si="41"/>
        <v>3480000</v>
      </c>
    </row>
    <row r="498" spans="1:24" ht="48.75" customHeight="1" thickBot="1" x14ac:dyDescent="0.3">
      <c r="A498" s="64">
        <v>20</v>
      </c>
      <c r="B498" s="32" t="s">
        <v>43</v>
      </c>
      <c r="C498" s="32">
        <v>10140</v>
      </c>
      <c r="D498" s="33" t="s">
        <v>591</v>
      </c>
      <c r="E498" s="34">
        <v>6020000</v>
      </c>
      <c r="F498" s="35" t="s">
        <v>487</v>
      </c>
      <c r="G498" s="331" t="s">
        <v>46</v>
      </c>
      <c r="H498" s="45" t="s">
        <v>493</v>
      </c>
      <c r="I498" s="50">
        <v>1530000</v>
      </c>
      <c r="J498" s="73"/>
      <c r="K498" s="73"/>
      <c r="L498" s="73"/>
      <c r="M498" s="73">
        <f t="shared" si="42"/>
        <v>1530000</v>
      </c>
      <c r="N498" s="73"/>
      <c r="O498" s="73"/>
      <c r="P498" s="73"/>
      <c r="Q498" s="73"/>
      <c r="R498" s="73"/>
      <c r="S498" s="73"/>
      <c r="T498" s="73"/>
      <c r="U498" s="73"/>
      <c r="V498" s="73"/>
      <c r="W498" s="73"/>
      <c r="X498" s="31">
        <f t="shared" si="41"/>
        <v>1530000</v>
      </c>
    </row>
    <row r="499" spans="1:24" ht="48.75" hidden="1" customHeight="1" thickBot="1" x14ac:dyDescent="0.3">
      <c r="A499" s="64">
        <v>21</v>
      </c>
      <c r="B499" s="32" t="s">
        <v>43</v>
      </c>
      <c r="C499" s="32">
        <v>10140</v>
      </c>
      <c r="D499" s="33" t="s">
        <v>590</v>
      </c>
      <c r="E499" s="34">
        <v>6020000</v>
      </c>
      <c r="F499" s="35" t="s">
        <v>487</v>
      </c>
      <c r="G499" s="77" t="s">
        <v>46</v>
      </c>
      <c r="H499" s="45" t="s">
        <v>493</v>
      </c>
      <c r="I499" s="50"/>
      <c r="J499" s="73"/>
      <c r="K499" s="73"/>
      <c r="L499" s="73"/>
      <c r="M499" s="73">
        <f t="shared" si="42"/>
        <v>0</v>
      </c>
      <c r="N499" s="73"/>
      <c r="O499" s="73"/>
      <c r="P499" s="73"/>
      <c r="Q499" s="73"/>
      <c r="R499" s="73"/>
      <c r="S499" s="73"/>
      <c r="T499" s="73"/>
      <c r="U499" s="73"/>
      <c r="V499" s="73"/>
      <c r="W499" s="73"/>
      <c r="X499" s="31">
        <f t="shared" si="41"/>
        <v>0</v>
      </c>
    </row>
    <row r="500" spans="1:24" ht="53.25" customHeight="1" thickBot="1" x14ac:dyDescent="0.3">
      <c r="A500" s="64">
        <v>22</v>
      </c>
      <c r="B500" s="32" t="s">
        <v>43</v>
      </c>
      <c r="C500" s="32">
        <v>10140</v>
      </c>
      <c r="D500" s="33" t="s">
        <v>591</v>
      </c>
      <c r="E500" s="34">
        <v>6020000</v>
      </c>
      <c r="F500" s="35" t="s">
        <v>487</v>
      </c>
      <c r="G500" s="77" t="s">
        <v>46</v>
      </c>
      <c r="H500" s="45" t="s">
        <v>458</v>
      </c>
      <c r="I500" s="50">
        <v>45000</v>
      </c>
      <c r="J500" s="73"/>
      <c r="K500" s="73"/>
      <c r="L500" s="73"/>
      <c r="M500" s="73">
        <f t="shared" si="42"/>
        <v>45000</v>
      </c>
      <c r="N500" s="73"/>
      <c r="O500" s="73"/>
      <c r="P500" s="73"/>
      <c r="Q500" s="73"/>
      <c r="R500" s="73"/>
      <c r="S500" s="73"/>
      <c r="T500" s="73"/>
      <c r="U500" s="73"/>
      <c r="V500" s="73"/>
      <c r="W500" s="73"/>
      <c r="X500" s="31">
        <f t="shared" si="41"/>
        <v>45000</v>
      </c>
    </row>
    <row r="501" spans="1:24" ht="53.25" hidden="1" customHeight="1" thickBot="1" x14ac:dyDescent="0.3">
      <c r="A501" s="64">
        <v>23</v>
      </c>
      <c r="B501" s="32" t="s">
        <v>43</v>
      </c>
      <c r="C501" s="32">
        <v>10140</v>
      </c>
      <c r="D501" s="33" t="s">
        <v>591</v>
      </c>
      <c r="E501" s="34">
        <v>6020000</v>
      </c>
      <c r="F501" s="35" t="s">
        <v>487</v>
      </c>
      <c r="G501" s="77" t="s">
        <v>46</v>
      </c>
      <c r="H501" s="45" t="s">
        <v>494</v>
      </c>
      <c r="I501" s="50"/>
      <c r="J501" s="73"/>
      <c r="K501" s="73"/>
      <c r="L501" s="73"/>
      <c r="M501" s="73">
        <f t="shared" si="42"/>
        <v>0</v>
      </c>
      <c r="N501" s="73"/>
      <c r="O501" s="73"/>
      <c r="P501" s="73"/>
      <c r="Q501" s="73"/>
      <c r="R501" s="73"/>
      <c r="S501" s="73"/>
      <c r="T501" s="73"/>
      <c r="U501" s="73"/>
      <c r="V501" s="73"/>
      <c r="W501" s="73"/>
      <c r="X501" s="31">
        <f t="shared" si="41"/>
        <v>0</v>
      </c>
    </row>
    <row r="502" spans="1:24" ht="48" thickBot="1" x14ac:dyDescent="0.3">
      <c r="A502" s="64">
        <v>24</v>
      </c>
      <c r="B502" s="32" t="s">
        <v>43</v>
      </c>
      <c r="C502" s="32">
        <v>10140</v>
      </c>
      <c r="D502" s="33" t="s">
        <v>591</v>
      </c>
      <c r="E502" s="34">
        <v>6020000</v>
      </c>
      <c r="F502" s="35" t="s">
        <v>487</v>
      </c>
      <c r="G502" s="331" t="s">
        <v>46</v>
      </c>
      <c r="H502" s="332" t="s">
        <v>67</v>
      </c>
      <c r="I502" s="50">
        <v>2379500</v>
      </c>
      <c r="J502" s="105"/>
      <c r="K502" s="105"/>
      <c r="L502" s="73"/>
      <c r="M502" s="73">
        <f t="shared" si="42"/>
        <v>2379500</v>
      </c>
      <c r="N502" s="73"/>
      <c r="O502" s="73"/>
      <c r="P502" s="73"/>
      <c r="Q502" s="73"/>
      <c r="R502" s="73"/>
      <c r="S502" s="73"/>
      <c r="T502" s="73"/>
      <c r="U502" s="73"/>
      <c r="V502" s="73"/>
      <c r="W502" s="73"/>
      <c r="X502" s="31">
        <f t="shared" si="41"/>
        <v>2379500</v>
      </c>
    </row>
    <row r="503" spans="1:24" ht="48" thickBot="1" x14ac:dyDescent="0.3">
      <c r="A503" s="64"/>
      <c r="B503" s="32" t="s">
        <v>43</v>
      </c>
      <c r="C503" s="32">
        <v>10140</v>
      </c>
      <c r="D503" s="33" t="s">
        <v>591</v>
      </c>
      <c r="E503" s="34">
        <v>6020000</v>
      </c>
      <c r="F503" s="35" t="s">
        <v>487</v>
      </c>
      <c r="G503" s="331" t="s">
        <v>46</v>
      </c>
      <c r="H503" s="332" t="s">
        <v>653</v>
      </c>
      <c r="I503" s="50">
        <v>1200000</v>
      </c>
      <c r="J503" s="105"/>
      <c r="K503" s="105"/>
      <c r="L503" s="73"/>
      <c r="M503" s="73">
        <f t="shared" si="42"/>
        <v>1200000</v>
      </c>
      <c r="N503" s="73"/>
      <c r="O503" s="73"/>
      <c r="P503" s="73"/>
      <c r="Q503" s="73"/>
      <c r="R503" s="73"/>
      <c r="S503" s="73"/>
      <c r="T503" s="73"/>
      <c r="U503" s="73"/>
      <c r="V503" s="73"/>
      <c r="W503" s="73"/>
      <c r="X503" s="31">
        <f t="shared" si="41"/>
        <v>1200000</v>
      </c>
    </row>
    <row r="504" spans="1:24" ht="48.75" customHeight="1" thickBot="1" x14ac:dyDescent="0.3">
      <c r="A504" s="64">
        <v>25</v>
      </c>
      <c r="B504" s="32" t="s">
        <v>43</v>
      </c>
      <c r="C504" s="32">
        <v>10140</v>
      </c>
      <c r="D504" s="33" t="s">
        <v>591</v>
      </c>
      <c r="E504" s="34">
        <v>6020000</v>
      </c>
      <c r="F504" s="35" t="s">
        <v>487</v>
      </c>
      <c r="G504" s="331" t="s">
        <v>46</v>
      </c>
      <c r="H504" s="332" t="s">
        <v>495</v>
      </c>
      <c r="I504" s="50">
        <f>700000+1312500</f>
        <v>2012500</v>
      </c>
      <c r="J504" s="73"/>
      <c r="K504" s="73"/>
      <c r="L504" s="73"/>
      <c r="M504" s="73"/>
      <c r="N504" s="73"/>
      <c r="O504" s="73"/>
      <c r="P504" s="73"/>
      <c r="Q504" s="73"/>
      <c r="R504" s="73"/>
      <c r="S504" s="73">
        <f t="shared" ref="S504:S509" si="43">I504</f>
        <v>2012500</v>
      </c>
      <c r="T504" s="73"/>
      <c r="U504" s="73"/>
      <c r="V504" s="73"/>
      <c r="W504" s="73"/>
      <c r="X504" s="31">
        <f t="shared" si="41"/>
        <v>2012500</v>
      </c>
    </row>
    <row r="505" spans="1:24" ht="46.5" customHeight="1" thickBot="1" x14ac:dyDescent="0.3">
      <c r="A505" s="64">
        <v>27</v>
      </c>
      <c r="B505" s="32" t="s">
        <v>43</v>
      </c>
      <c r="C505" s="32">
        <v>10140</v>
      </c>
      <c r="D505" s="33" t="s">
        <v>590</v>
      </c>
      <c r="E505" s="34">
        <v>6020000</v>
      </c>
      <c r="F505" s="35" t="s">
        <v>487</v>
      </c>
      <c r="G505" s="331" t="s">
        <v>46</v>
      </c>
      <c r="H505" s="332" t="s">
        <v>496</v>
      </c>
      <c r="I505" s="50">
        <v>130000</v>
      </c>
      <c r="J505" s="73"/>
      <c r="K505" s="73"/>
      <c r="L505" s="73"/>
      <c r="M505" s="73"/>
      <c r="N505" s="73"/>
      <c r="O505" s="73"/>
      <c r="P505" s="73"/>
      <c r="Q505" s="73"/>
      <c r="R505" s="73"/>
      <c r="S505" s="73">
        <f t="shared" si="43"/>
        <v>130000</v>
      </c>
      <c r="T505" s="73"/>
      <c r="U505" s="73"/>
      <c r="V505" s="73"/>
      <c r="W505" s="73"/>
      <c r="X505" s="31">
        <f t="shared" si="41"/>
        <v>130000</v>
      </c>
    </row>
    <row r="506" spans="1:24" ht="48.75" customHeight="1" thickBot="1" x14ac:dyDescent="0.3">
      <c r="A506" s="64">
        <v>28</v>
      </c>
      <c r="B506" s="32" t="s">
        <v>43</v>
      </c>
      <c r="C506" s="32">
        <v>10140</v>
      </c>
      <c r="D506" s="33" t="s">
        <v>590</v>
      </c>
      <c r="E506" s="34">
        <v>6020000</v>
      </c>
      <c r="F506" s="35" t="s">
        <v>487</v>
      </c>
      <c r="G506" s="331" t="s">
        <v>46</v>
      </c>
      <c r="H506" s="332" t="s">
        <v>497</v>
      </c>
      <c r="I506" s="50">
        <v>80000</v>
      </c>
      <c r="J506" s="73"/>
      <c r="K506" s="73"/>
      <c r="L506" s="73"/>
      <c r="M506" s="73"/>
      <c r="N506" s="73"/>
      <c r="O506" s="73"/>
      <c r="P506" s="73"/>
      <c r="Q506" s="73"/>
      <c r="R506" s="73"/>
      <c r="S506" s="73">
        <f t="shared" si="43"/>
        <v>80000</v>
      </c>
      <c r="T506" s="73"/>
      <c r="U506" s="73"/>
      <c r="V506" s="73"/>
      <c r="W506" s="73"/>
      <c r="X506" s="31">
        <f t="shared" si="41"/>
        <v>80000</v>
      </c>
    </row>
    <row r="507" spans="1:24" ht="53.25" customHeight="1" thickBot="1" x14ac:dyDescent="0.3">
      <c r="A507" s="64">
        <v>29</v>
      </c>
      <c r="B507" s="32" t="s">
        <v>43</v>
      </c>
      <c r="C507" s="32">
        <v>10140</v>
      </c>
      <c r="D507" s="33" t="s">
        <v>591</v>
      </c>
      <c r="E507" s="34">
        <v>6020000</v>
      </c>
      <c r="F507" s="35" t="s">
        <v>487</v>
      </c>
      <c r="G507" s="331" t="s">
        <v>46</v>
      </c>
      <c r="H507" s="332" t="s">
        <v>498</v>
      </c>
      <c r="I507" s="50">
        <v>45000</v>
      </c>
      <c r="J507" s="73"/>
      <c r="K507" s="73"/>
      <c r="L507" s="73"/>
      <c r="M507" s="73"/>
      <c r="N507" s="73"/>
      <c r="O507" s="73"/>
      <c r="P507" s="73"/>
      <c r="Q507" s="73"/>
      <c r="R507" s="73"/>
      <c r="S507" s="73">
        <f t="shared" si="43"/>
        <v>45000</v>
      </c>
      <c r="T507" s="73"/>
      <c r="U507" s="73"/>
      <c r="V507" s="73"/>
      <c r="W507" s="73"/>
      <c r="X507" s="31">
        <f t="shared" si="41"/>
        <v>45000</v>
      </c>
    </row>
    <row r="508" spans="1:24" ht="49.5" customHeight="1" thickBot="1" x14ac:dyDescent="0.3">
      <c r="A508" s="64">
        <v>30</v>
      </c>
      <c r="B508" s="32" t="s">
        <v>43</v>
      </c>
      <c r="C508" s="32">
        <v>10140</v>
      </c>
      <c r="D508" s="33" t="s">
        <v>591</v>
      </c>
      <c r="E508" s="34">
        <v>6020000</v>
      </c>
      <c r="F508" s="35" t="s">
        <v>487</v>
      </c>
      <c r="G508" s="331" t="s">
        <v>46</v>
      </c>
      <c r="H508" s="332" t="s">
        <v>499</v>
      </c>
      <c r="I508" s="50">
        <v>20000</v>
      </c>
      <c r="J508" s="73"/>
      <c r="K508" s="73"/>
      <c r="L508" s="73"/>
      <c r="M508" s="73"/>
      <c r="N508" s="73"/>
      <c r="O508" s="73"/>
      <c r="P508" s="73"/>
      <c r="Q508" s="73"/>
      <c r="R508" s="73"/>
      <c r="S508" s="73">
        <f t="shared" si="43"/>
        <v>20000</v>
      </c>
      <c r="T508" s="73"/>
      <c r="U508" s="73"/>
      <c r="V508" s="73"/>
      <c r="W508" s="73"/>
      <c r="X508" s="31">
        <f t="shared" si="41"/>
        <v>20000</v>
      </c>
    </row>
    <row r="509" spans="1:24" ht="51" customHeight="1" thickBot="1" x14ac:dyDescent="0.3">
      <c r="A509" s="64">
        <v>31</v>
      </c>
      <c r="B509" s="32" t="s">
        <v>43</v>
      </c>
      <c r="C509" s="32">
        <v>10140</v>
      </c>
      <c r="D509" s="33" t="s">
        <v>591</v>
      </c>
      <c r="E509" s="34">
        <v>6020000</v>
      </c>
      <c r="F509" s="35" t="s">
        <v>487</v>
      </c>
      <c r="G509" s="331" t="s">
        <v>46</v>
      </c>
      <c r="H509" s="332" t="s">
        <v>500</v>
      </c>
      <c r="I509" s="50">
        <v>13000</v>
      </c>
      <c r="J509" s="73"/>
      <c r="K509" s="73"/>
      <c r="L509" s="73"/>
      <c r="M509" s="73"/>
      <c r="N509" s="73"/>
      <c r="O509" s="73"/>
      <c r="P509" s="73"/>
      <c r="Q509" s="73"/>
      <c r="R509" s="73"/>
      <c r="S509" s="73">
        <f t="shared" si="43"/>
        <v>13000</v>
      </c>
      <c r="T509" s="73"/>
      <c r="U509" s="73"/>
      <c r="V509" s="73"/>
      <c r="W509" s="73"/>
      <c r="X509" s="31">
        <f t="shared" si="41"/>
        <v>13000</v>
      </c>
    </row>
    <row r="510" spans="1:24" ht="52.5" customHeight="1" thickBot="1" x14ac:dyDescent="0.3">
      <c r="A510" s="64">
        <v>32</v>
      </c>
      <c r="B510" s="32" t="s">
        <v>43</v>
      </c>
      <c r="C510" s="32">
        <v>10140</v>
      </c>
      <c r="D510" s="33" t="s">
        <v>590</v>
      </c>
      <c r="E510" s="34">
        <v>6020000</v>
      </c>
      <c r="F510" s="35" t="s">
        <v>487</v>
      </c>
      <c r="G510" s="331" t="s">
        <v>46</v>
      </c>
      <c r="H510" s="332" t="s">
        <v>128</v>
      </c>
      <c r="I510" s="50">
        <v>96000</v>
      </c>
      <c r="J510" s="73">
        <f>I510</f>
        <v>96000</v>
      </c>
      <c r="K510" s="73"/>
      <c r="L510" s="73"/>
      <c r="M510" s="73"/>
      <c r="N510" s="73"/>
      <c r="O510" s="73"/>
      <c r="P510" s="73"/>
      <c r="Q510" s="73"/>
      <c r="R510" s="73"/>
      <c r="S510" s="73"/>
      <c r="T510" s="73"/>
      <c r="U510" s="73"/>
      <c r="V510" s="73"/>
      <c r="W510" s="73"/>
      <c r="X510" s="31">
        <f t="shared" si="41"/>
        <v>96000</v>
      </c>
    </row>
    <row r="511" spans="1:24" ht="52.5" hidden="1" customHeight="1" thickBot="1" x14ac:dyDescent="0.3">
      <c r="A511" s="64">
        <v>33</v>
      </c>
      <c r="B511" s="32" t="s">
        <v>43</v>
      </c>
      <c r="C511" s="32">
        <v>10140</v>
      </c>
      <c r="D511" s="33" t="s">
        <v>591</v>
      </c>
      <c r="E511" s="34">
        <v>6020000</v>
      </c>
      <c r="F511" s="35" t="s">
        <v>487</v>
      </c>
      <c r="G511" s="331" t="s">
        <v>46</v>
      </c>
      <c r="H511" s="332" t="s">
        <v>128</v>
      </c>
      <c r="I511" s="50"/>
      <c r="J511" s="73"/>
      <c r="K511" s="73"/>
      <c r="L511" s="73"/>
      <c r="M511" s="73"/>
      <c r="N511" s="73"/>
      <c r="O511" s="73"/>
      <c r="P511" s="73"/>
      <c r="Q511" s="73"/>
      <c r="R511" s="73"/>
      <c r="S511" s="73"/>
      <c r="T511" s="73"/>
      <c r="U511" s="73"/>
      <c r="V511" s="73"/>
      <c r="W511" s="73"/>
      <c r="X511" s="31">
        <f t="shared" si="41"/>
        <v>0</v>
      </c>
    </row>
    <row r="512" spans="1:24" ht="24" customHeight="1" thickBot="1" x14ac:dyDescent="0.3">
      <c r="A512" s="64">
        <v>34</v>
      </c>
      <c r="B512" s="32" t="s">
        <v>43</v>
      </c>
      <c r="C512" s="32">
        <v>10140</v>
      </c>
      <c r="D512" s="33" t="s">
        <v>591</v>
      </c>
      <c r="E512" s="34">
        <v>6020000</v>
      </c>
      <c r="F512" s="35" t="s">
        <v>489</v>
      </c>
      <c r="G512" s="331" t="s">
        <v>46</v>
      </c>
      <c r="H512" s="332" t="s">
        <v>501</v>
      </c>
      <c r="I512" s="50">
        <v>220000</v>
      </c>
      <c r="J512" s="73"/>
      <c r="K512" s="73"/>
      <c r="L512" s="73"/>
      <c r="M512" s="73"/>
      <c r="N512" s="73"/>
      <c r="O512" s="73"/>
      <c r="P512" s="73"/>
      <c r="Q512" s="73"/>
      <c r="R512" s="105">
        <f>I512</f>
        <v>220000</v>
      </c>
      <c r="S512" s="73"/>
      <c r="T512" s="73"/>
      <c r="U512" s="73"/>
      <c r="V512" s="73"/>
      <c r="W512" s="73"/>
      <c r="X512" s="31">
        <f t="shared" si="41"/>
        <v>220000</v>
      </c>
    </row>
    <row r="513" spans="1:24" ht="30.75" customHeight="1" thickBot="1" x14ac:dyDescent="0.3">
      <c r="A513" s="64">
        <v>35</v>
      </c>
      <c r="B513" s="32" t="s">
        <v>43</v>
      </c>
      <c r="C513" s="32">
        <v>10140</v>
      </c>
      <c r="D513" s="33" t="s">
        <v>591</v>
      </c>
      <c r="E513" s="34">
        <v>6020000</v>
      </c>
      <c r="F513" s="35" t="s">
        <v>489</v>
      </c>
      <c r="G513" s="331" t="s">
        <v>46</v>
      </c>
      <c r="H513" s="332" t="s">
        <v>502</v>
      </c>
      <c r="I513" s="50">
        <v>320000</v>
      </c>
      <c r="J513" s="73"/>
      <c r="K513" s="73"/>
      <c r="L513" s="73"/>
      <c r="M513" s="73"/>
      <c r="N513" s="73"/>
      <c r="O513" s="73"/>
      <c r="P513" s="73"/>
      <c r="Q513" s="73"/>
      <c r="R513" s="105">
        <f>I513</f>
        <v>320000</v>
      </c>
      <c r="S513" s="73"/>
      <c r="T513" s="73"/>
      <c r="U513" s="73"/>
      <c r="V513" s="73"/>
      <c r="W513" s="73"/>
      <c r="X513" s="31">
        <f t="shared" si="41"/>
        <v>320000</v>
      </c>
    </row>
    <row r="514" spans="1:24" ht="30.75" hidden="1" customHeight="1" thickBot="1" x14ac:dyDescent="0.3">
      <c r="A514" s="64">
        <v>36</v>
      </c>
      <c r="B514" s="32" t="s">
        <v>43</v>
      </c>
      <c r="C514" s="32">
        <v>10140</v>
      </c>
      <c r="D514" s="33" t="s">
        <v>590</v>
      </c>
      <c r="E514" s="34">
        <v>6020000</v>
      </c>
      <c r="F514" s="35" t="s">
        <v>489</v>
      </c>
      <c r="G514" s="331" t="s">
        <v>46</v>
      </c>
      <c r="H514" s="332" t="s">
        <v>502</v>
      </c>
      <c r="I514" s="50"/>
      <c r="J514" s="73"/>
      <c r="K514" s="73"/>
      <c r="L514" s="73"/>
      <c r="M514" s="73"/>
      <c r="N514" s="73"/>
      <c r="O514" s="73"/>
      <c r="P514" s="73"/>
      <c r="Q514" s="73"/>
      <c r="R514" s="105">
        <f>I514</f>
        <v>0</v>
      </c>
      <c r="S514" s="73"/>
      <c r="T514" s="73"/>
      <c r="U514" s="73"/>
      <c r="V514" s="73"/>
      <c r="W514" s="73"/>
      <c r="X514" s="31">
        <f t="shared" si="41"/>
        <v>0</v>
      </c>
    </row>
    <row r="515" spans="1:24" ht="30.75" customHeight="1" thickBot="1" x14ac:dyDescent="0.3">
      <c r="A515" s="64">
        <v>37</v>
      </c>
      <c r="B515" s="32" t="s">
        <v>43</v>
      </c>
      <c r="C515" s="32">
        <v>10140</v>
      </c>
      <c r="D515" s="33" t="s">
        <v>591</v>
      </c>
      <c r="E515" s="34">
        <v>6020000</v>
      </c>
      <c r="F515" s="35" t="s">
        <v>489</v>
      </c>
      <c r="G515" s="331" t="s">
        <v>46</v>
      </c>
      <c r="H515" s="332" t="s">
        <v>503</v>
      </c>
      <c r="I515" s="50">
        <v>110000</v>
      </c>
      <c r="J515" s="73"/>
      <c r="K515" s="73"/>
      <c r="L515" s="73"/>
      <c r="M515" s="73"/>
      <c r="N515" s="73"/>
      <c r="O515" s="73"/>
      <c r="P515" s="73"/>
      <c r="Q515" s="73"/>
      <c r="R515" s="105">
        <f>I515</f>
        <v>110000</v>
      </c>
      <c r="S515" s="73"/>
      <c r="T515" s="73"/>
      <c r="U515" s="73"/>
      <c r="V515" s="73"/>
      <c r="W515" s="73"/>
      <c r="X515" s="31">
        <f t="shared" si="41"/>
        <v>110000</v>
      </c>
    </row>
    <row r="516" spans="1:24" ht="51" customHeight="1" thickBot="1" x14ac:dyDescent="0.3">
      <c r="A516" s="64">
        <v>39</v>
      </c>
      <c r="B516" s="32" t="s">
        <v>43</v>
      </c>
      <c r="C516" s="32">
        <v>10140</v>
      </c>
      <c r="D516" s="33" t="s">
        <v>591</v>
      </c>
      <c r="E516" s="34">
        <v>6000000</v>
      </c>
      <c r="F516" s="35" t="s">
        <v>504</v>
      </c>
      <c r="G516" s="331" t="s">
        <v>505</v>
      </c>
      <c r="H516" s="332" t="s">
        <v>47</v>
      </c>
      <c r="I516" s="41">
        <v>438000</v>
      </c>
      <c r="J516" s="73"/>
      <c r="K516" s="73"/>
      <c r="L516" s="105"/>
      <c r="M516" s="73"/>
      <c r="N516" s="73"/>
      <c r="O516" s="73"/>
      <c r="P516" s="73"/>
      <c r="Q516" s="73"/>
      <c r="R516" s="73"/>
      <c r="S516" s="73"/>
      <c r="T516" s="73"/>
      <c r="U516" s="73">
        <f t="shared" ref="U516:U523" si="44">I516</f>
        <v>438000</v>
      </c>
      <c r="V516" s="73"/>
      <c r="W516" s="73"/>
      <c r="X516" s="31">
        <f t="shared" si="41"/>
        <v>438000</v>
      </c>
    </row>
    <row r="517" spans="1:24" ht="51" hidden="1" customHeight="1" thickBot="1" x14ac:dyDescent="0.3">
      <c r="A517" s="64">
        <v>40</v>
      </c>
      <c r="B517" s="32" t="s">
        <v>43</v>
      </c>
      <c r="C517" s="32">
        <v>10140</v>
      </c>
      <c r="D517" s="33" t="s">
        <v>590</v>
      </c>
      <c r="E517" s="34">
        <v>6000000</v>
      </c>
      <c r="F517" s="35" t="s">
        <v>504</v>
      </c>
      <c r="G517" s="295" t="s">
        <v>505</v>
      </c>
      <c r="H517" s="35" t="s">
        <v>47</v>
      </c>
      <c r="I517" s="41"/>
      <c r="J517" s="73"/>
      <c r="K517" s="73"/>
      <c r="L517" s="105"/>
      <c r="M517" s="73"/>
      <c r="N517" s="73"/>
      <c r="O517" s="73"/>
      <c r="P517" s="73"/>
      <c r="Q517" s="73"/>
      <c r="R517" s="73"/>
      <c r="S517" s="73"/>
      <c r="T517" s="73"/>
      <c r="U517" s="73">
        <f t="shared" si="44"/>
        <v>0</v>
      </c>
      <c r="V517" s="73"/>
      <c r="W517" s="73"/>
      <c r="X517" s="31">
        <f t="shared" si="41"/>
        <v>0</v>
      </c>
    </row>
    <row r="518" spans="1:24" ht="63.75" customHeight="1" thickBot="1" x14ac:dyDescent="0.3">
      <c r="A518" s="64">
        <v>41</v>
      </c>
      <c r="B518" s="32" t="s">
        <v>43</v>
      </c>
      <c r="C518" s="32">
        <v>10140</v>
      </c>
      <c r="D518" s="33" t="s">
        <v>591</v>
      </c>
      <c r="E518" s="34">
        <v>6010000</v>
      </c>
      <c r="F518" s="35" t="s">
        <v>504</v>
      </c>
      <c r="G518" s="331" t="s">
        <v>505</v>
      </c>
      <c r="H518" s="35" t="s">
        <v>48</v>
      </c>
      <c r="I518" s="41">
        <v>73146</v>
      </c>
      <c r="J518" s="73"/>
      <c r="K518" s="73"/>
      <c r="L518" s="105"/>
      <c r="M518" s="73"/>
      <c r="N518" s="73"/>
      <c r="O518" s="73"/>
      <c r="P518" s="73"/>
      <c r="Q518" s="73"/>
      <c r="R518" s="73"/>
      <c r="S518" s="73"/>
      <c r="T518" s="73"/>
      <c r="U518" s="73">
        <f t="shared" si="44"/>
        <v>73146</v>
      </c>
      <c r="V518" s="73"/>
      <c r="W518" s="73"/>
      <c r="X518" s="31">
        <f t="shared" si="41"/>
        <v>73146</v>
      </c>
    </row>
    <row r="519" spans="1:24" ht="63.75" hidden="1" customHeight="1" thickBot="1" x14ac:dyDescent="0.3">
      <c r="A519" s="64">
        <v>42</v>
      </c>
      <c r="B519" s="32" t="s">
        <v>43</v>
      </c>
      <c r="C519" s="32">
        <v>10140</v>
      </c>
      <c r="D519" s="33" t="s">
        <v>590</v>
      </c>
      <c r="E519" s="34">
        <v>6010000</v>
      </c>
      <c r="F519" s="35" t="s">
        <v>504</v>
      </c>
      <c r="G519" s="331" t="s">
        <v>505</v>
      </c>
      <c r="H519" s="35" t="s">
        <v>48</v>
      </c>
      <c r="I519" s="41"/>
      <c r="J519" s="73"/>
      <c r="K519" s="73"/>
      <c r="L519" s="105"/>
      <c r="M519" s="73"/>
      <c r="N519" s="73"/>
      <c r="O519" s="73"/>
      <c r="P519" s="73"/>
      <c r="Q519" s="73"/>
      <c r="R519" s="73"/>
      <c r="S519" s="73"/>
      <c r="T519" s="73"/>
      <c r="U519" s="73">
        <f t="shared" si="44"/>
        <v>0</v>
      </c>
      <c r="V519" s="73"/>
      <c r="W519" s="73"/>
      <c r="X519" s="31">
        <f t="shared" si="41"/>
        <v>0</v>
      </c>
    </row>
    <row r="520" spans="1:24" ht="66.75" customHeight="1" thickBot="1" x14ac:dyDescent="0.3">
      <c r="A520" s="64">
        <v>43</v>
      </c>
      <c r="B520" s="32" t="s">
        <v>43</v>
      </c>
      <c r="C520" s="32">
        <v>10140</v>
      </c>
      <c r="D520" s="33" t="s">
        <v>591</v>
      </c>
      <c r="E520" s="34">
        <v>6020000</v>
      </c>
      <c r="F520" s="35" t="s">
        <v>504</v>
      </c>
      <c r="G520" s="331" t="s">
        <v>505</v>
      </c>
      <c r="H520" s="45" t="s">
        <v>506</v>
      </c>
      <c r="I520" s="41">
        <v>350000</v>
      </c>
      <c r="J520" s="73"/>
      <c r="K520" s="73"/>
      <c r="L520" s="105"/>
      <c r="M520" s="73"/>
      <c r="N520" s="73"/>
      <c r="O520" s="73"/>
      <c r="P520" s="73"/>
      <c r="Q520" s="73"/>
      <c r="R520" s="73"/>
      <c r="S520" s="73"/>
      <c r="T520" s="73"/>
      <c r="U520" s="73">
        <f t="shared" si="44"/>
        <v>350000</v>
      </c>
      <c r="V520" s="73"/>
      <c r="W520" s="73"/>
      <c r="X520" s="31">
        <f t="shared" si="41"/>
        <v>350000</v>
      </c>
    </row>
    <row r="521" spans="1:24" ht="60.75" customHeight="1" thickBot="1" x14ac:dyDescent="0.3">
      <c r="A521" s="64">
        <v>44</v>
      </c>
      <c r="B521" s="32" t="s">
        <v>43</v>
      </c>
      <c r="C521" s="32">
        <v>10140</v>
      </c>
      <c r="D521" s="33" t="s">
        <v>591</v>
      </c>
      <c r="E521" s="34">
        <v>6020000</v>
      </c>
      <c r="F521" s="35" t="s">
        <v>504</v>
      </c>
      <c r="G521" s="331" t="s">
        <v>505</v>
      </c>
      <c r="H521" s="35" t="s">
        <v>507</v>
      </c>
      <c r="I521" s="41">
        <v>100000</v>
      </c>
      <c r="J521" s="73"/>
      <c r="K521" s="73"/>
      <c r="L521" s="105"/>
      <c r="M521" s="73"/>
      <c r="N521" s="73"/>
      <c r="O521" s="73"/>
      <c r="P521" s="73"/>
      <c r="Q521" s="73"/>
      <c r="R521" s="73"/>
      <c r="S521" s="73"/>
      <c r="T521" s="73"/>
      <c r="U521" s="73">
        <f t="shared" si="44"/>
        <v>100000</v>
      </c>
      <c r="V521" s="73"/>
      <c r="W521" s="73"/>
      <c r="X521" s="31">
        <f t="shared" si="41"/>
        <v>100000</v>
      </c>
    </row>
    <row r="522" spans="1:24" ht="60.75" customHeight="1" thickBot="1" x14ac:dyDescent="0.3">
      <c r="A522" s="64">
        <v>45</v>
      </c>
      <c r="B522" s="32" t="s">
        <v>43</v>
      </c>
      <c r="C522" s="32">
        <v>10140</v>
      </c>
      <c r="D522" s="33" t="s">
        <v>591</v>
      </c>
      <c r="E522" s="34">
        <v>6020000</v>
      </c>
      <c r="F522" s="35" t="s">
        <v>504</v>
      </c>
      <c r="G522" s="331" t="s">
        <v>505</v>
      </c>
      <c r="H522" s="45" t="s">
        <v>508</v>
      </c>
      <c r="I522" s="41">
        <v>45000</v>
      </c>
      <c r="J522" s="73"/>
      <c r="K522" s="73"/>
      <c r="L522" s="105"/>
      <c r="M522" s="73"/>
      <c r="N522" s="73"/>
      <c r="O522" s="73"/>
      <c r="P522" s="73"/>
      <c r="Q522" s="73"/>
      <c r="R522" s="73"/>
      <c r="S522" s="73"/>
      <c r="T522" s="73"/>
      <c r="U522" s="73">
        <f t="shared" si="44"/>
        <v>45000</v>
      </c>
      <c r="V522" s="73"/>
      <c r="W522" s="73"/>
      <c r="X522" s="31">
        <f t="shared" si="41"/>
        <v>45000</v>
      </c>
    </row>
    <row r="523" spans="1:24" ht="59.25" customHeight="1" thickBot="1" x14ac:dyDescent="0.3">
      <c r="A523" s="64">
        <v>46</v>
      </c>
      <c r="B523" s="32" t="s">
        <v>43</v>
      </c>
      <c r="C523" s="32">
        <v>10140</v>
      </c>
      <c r="D523" s="33" t="s">
        <v>591</v>
      </c>
      <c r="E523" s="34">
        <v>6020000</v>
      </c>
      <c r="F523" s="35" t="s">
        <v>504</v>
      </c>
      <c r="G523" s="331" t="s">
        <v>505</v>
      </c>
      <c r="H523" s="45" t="s">
        <v>509</v>
      </c>
      <c r="I523" s="41">
        <v>55000</v>
      </c>
      <c r="J523" s="73"/>
      <c r="K523" s="73"/>
      <c r="L523" s="105"/>
      <c r="M523" s="73"/>
      <c r="N523" s="73"/>
      <c r="O523" s="73"/>
      <c r="P523" s="73"/>
      <c r="Q523" s="73"/>
      <c r="R523" s="73"/>
      <c r="S523" s="73"/>
      <c r="T523" s="73"/>
      <c r="U523" s="73">
        <f t="shared" si="44"/>
        <v>55000</v>
      </c>
      <c r="V523" s="73"/>
      <c r="W523" s="73"/>
      <c r="X523" s="31">
        <f t="shared" si="41"/>
        <v>55000</v>
      </c>
    </row>
    <row r="524" spans="1:24" ht="65.25" customHeight="1" thickBot="1" x14ac:dyDescent="0.3">
      <c r="A524" s="64">
        <v>47</v>
      </c>
      <c r="B524" s="32" t="s">
        <v>43</v>
      </c>
      <c r="C524" s="32">
        <v>10140</v>
      </c>
      <c r="D524" s="33" t="s">
        <v>591</v>
      </c>
      <c r="E524" s="34">
        <v>6000000</v>
      </c>
      <c r="F524" s="35" t="s">
        <v>504</v>
      </c>
      <c r="G524" s="331" t="s">
        <v>510</v>
      </c>
      <c r="H524" s="35" t="s">
        <v>47</v>
      </c>
      <c r="I524" s="41">
        <v>420000</v>
      </c>
      <c r="J524" s="73"/>
      <c r="K524" s="73"/>
      <c r="L524" s="73">
        <f t="shared" ref="L524:L536" si="45">I524</f>
        <v>420000</v>
      </c>
      <c r="M524" s="73"/>
      <c r="N524" s="73"/>
      <c r="O524" s="73"/>
      <c r="P524" s="73"/>
      <c r="Q524" s="73"/>
      <c r="R524" s="73"/>
      <c r="S524" s="73"/>
      <c r="T524" s="73"/>
      <c r="U524" s="73"/>
      <c r="V524" s="73"/>
      <c r="W524" s="73"/>
      <c r="X524" s="31">
        <f t="shared" si="41"/>
        <v>420000</v>
      </c>
    </row>
    <row r="525" spans="1:24" ht="65.25" hidden="1" customHeight="1" thickBot="1" x14ac:dyDescent="0.3">
      <c r="A525" s="64">
        <v>48</v>
      </c>
      <c r="B525" s="32" t="s">
        <v>43</v>
      </c>
      <c r="C525" s="32">
        <v>10140</v>
      </c>
      <c r="D525" s="33" t="s">
        <v>590</v>
      </c>
      <c r="E525" s="34">
        <v>6000000</v>
      </c>
      <c r="F525" s="35" t="s">
        <v>504</v>
      </c>
      <c r="G525" s="331" t="s">
        <v>510</v>
      </c>
      <c r="H525" s="35" t="s">
        <v>47</v>
      </c>
      <c r="I525" s="41"/>
      <c r="J525" s="73"/>
      <c r="K525" s="73"/>
      <c r="L525" s="73">
        <f t="shared" si="45"/>
        <v>0</v>
      </c>
      <c r="M525" s="73"/>
      <c r="N525" s="73"/>
      <c r="O525" s="73"/>
      <c r="P525" s="73"/>
      <c r="Q525" s="73"/>
      <c r="R525" s="73"/>
      <c r="S525" s="73"/>
      <c r="T525" s="73"/>
      <c r="U525" s="73"/>
      <c r="V525" s="73"/>
      <c r="W525" s="73"/>
      <c r="X525" s="31">
        <f t="shared" si="41"/>
        <v>0</v>
      </c>
    </row>
    <row r="526" spans="1:24" ht="60.75" customHeight="1" thickBot="1" x14ac:dyDescent="0.3">
      <c r="A526" s="64">
        <v>49</v>
      </c>
      <c r="B526" s="32" t="s">
        <v>43</v>
      </c>
      <c r="C526" s="32">
        <v>10140</v>
      </c>
      <c r="D526" s="33" t="s">
        <v>591</v>
      </c>
      <c r="E526" s="34">
        <v>6010000</v>
      </c>
      <c r="F526" s="35" t="s">
        <v>504</v>
      </c>
      <c r="G526" s="331" t="s">
        <v>510</v>
      </c>
      <c r="H526" s="35" t="s">
        <v>48</v>
      </c>
      <c r="I526" s="41">
        <v>81600</v>
      </c>
      <c r="J526" s="73"/>
      <c r="K526" s="73"/>
      <c r="L526" s="73">
        <f t="shared" si="45"/>
        <v>81600</v>
      </c>
      <c r="M526" s="73"/>
      <c r="N526" s="73"/>
      <c r="O526" s="73"/>
      <c r="P526" s="73"/>
      <c r="Q526" s="73"/>
      <c r="R526" s="73"/>
      <c r="S526" s="73"/>
      <c r="T526" s="73"/>
      <c r="U526" s="73"/>
      <c r="V526" s="73"/>
      <c r="W526" s="73"/>
      <c r="X526" s="31">
        <f t="shared" si="41"/>
        <v>81600</v>
      </c>
    </row>
    <row r="527" spans="1:24" ht="60.75" hidden="1" customHeight="1" thickBot="1" x14ac:dyDescent="0.3">
      <c r="A527" s="64">
        <v>50</v>
      </c>
      <c r="B527" s="32" t="s">
        <v>43</v>
      </c>
      <c r="C527" s="32">
        <v>10140</v>
      </c>
      <c r="D527" s="33" t="s">
        <v>590</v>
      </c>
      <c r="E527" s="34">
        <v>6010000</v>
      </c>
      <c r="F527" s="35" t="s">
        <v>504</v>
      </c>
      <c r="G527" s="331" t="s">
        <v>510</v>
      </c>
      <c r="H527" s="35" t="s">
        <v>48</v>
      </c>
      <c r="I527" s="41"/>
      <c r="J527" s="73"/>
      <c r="K527" s="73"/>
      <c r="L527" s="73">
        <f t="shared" si="45"/>
        <v>0</v>
      </c>
      <c r="M527" s="73"/>
      <c r="N527" s="73"/>
      <c r="O527" s="73"/>
      <c r="P527" s="73"/>
      <c r="Q527" s="73"/>
      <c r="R527" s="73"/>
      <c r="S527" s="73"/>
      <c r="T527" s="73"/>
      <c r="U527" s="73"/>
      <c r="V527" s="73"/>
      <c r="W527" s="73"/>
      <c r="X527" s="31">
        <f t="shared" si="41"/>
        <v>0</v>
      </c>
    </row>
    <row r="528" spans="1:24" ht="60.75" customHeight="1" thickBot="1" x14ac:dyDescent="0.3">
      <c r="A528" s="64">
        <v>51</v>
      </c>
      <c r="B528" s="32" t="s">
        <v>43</v>
      </c>
      <c r="C528" s="32">
        <v>10140</v>
      </c>
      <c r="D528" s="33" t="s">
        <v>591</v>
      </c>
      <c r="E528" s="34">
        <v>6020000</v>
      </c>
      <c r="F528" s="35" t="s">
        <v>504</v>
      </c>
      <c r="G528" s="331" t="s">
        <v>510</v>
      </c>
      <c r="H528" s="45" t="s">
        <v>506</v>
      </c>
      <c r="I528" s="41">
        <v>400000</v>
      </c>
      <c r="J528" s="73"/>
      <c r="K528" s="73"/>
      <c r="L528" s="73">
        <f t="shared" si="45"/>
        <v>400000</v>
      </c>
      <c r="M528" s="73"/>
      <c r="N528" s="73"/>
      <c r="O528" s="73"/>
      <c r="P528" s="73"/>
      <c r="Q528" s="73"/>
      <c r="R528" s="73"/>
      <c r="S528" s="73"/>
      <c r="T528" s="73"/>
      <c r="U528" s="73"/>
      <c r="V528" s="73"/>
      <c r="W528" s="73"/>
      <c r="X528" s="31">
        <f t="shared" si="41"/>
        <v>400000</v>
      </c>
    </row>
    <row r="529" spans="1:24" ht="61.5" customHeight="1" thickBot="1" x14ac:dyDescent="0.3">
      <c r="A529" s="64">
        <v>52</v>
      </c>
      <c r="B529" s="32" t="s">
        <v>43</v>
      </c>
      <c r="C529" s="32">
        <v>10140</v>
      </c>
      <c r="D529" s="33" t="s">
        <v>591</v>
      </c>
      <c r="E529" s="34">
        <v>6020000</v>
      </c>
      <c r="F529" s="35" t="s">
        <v>504</v>
      </c>
      <c r="G529" s="331" t="s">
        <v>510</v>
      </c>
      <c r="H529" s="45" t="s">
        <v>511</v>
      </c>
      <c r="I529" s="41">
        <v>250000</v>
      </c>
      <c r="J529" s="73"/>
      <c r="K529" s="73"/>
      <c r="L529" s="73">
        <f t="shared" si="45"/>
        <v>250000</v>
      </c>
      <c r="M529" s="73"/>
      <c r="N529" s="73"/>
      <c r="O529" s="73"/>
      <c r="P529" s="73"/>
      <c r="Q529" s="73"/>
      <c r="R529" s="73"/>
      <c r="S529" s="73"/>
      <c r="T529" s="73"/>
      <c r="U529" s="73"/>
      <c r="V529" s="73"/>
      <c r="W529" s="73"/>
      <c r="X529" s="31">
        <f t="shared" si="41"/>
        <v>250000</v>
      </c>
    </row>
    <row r="530" spans="1:24" ht="60.75" customHeight="1" thickBot="1" x14ac:dyDescent="0.3">
      <c r="A530" s="64">
        <v>53</v>
      </c>
      <c r="B530" s="32" t="s">
        <v>43</v>
      </c>
      <c r="C530" s="32">
        <v>10140</v>
      </c>
      <c r="D530" s="33" t="s">
        <v>591</v>
      </c>
      <c r="E530" s="34">
        <v>6020000</v>
      </c>
      <c r="F530" s="35" t="s">
        <v>504</v>
      </c>
      <c r="G530" s="331" t="s">
        <v>510</v>
      </c>
      <c r="H530" s="45" t="s">
        <v>512</v>
      </c>
      <c r="I530" s="41">
        <v>65000</v>
      </c>
      <c r="J530" s="73"/>
      <c r="K530" s="73"/>
      <c r="L530" s="73">
        <f t="shared" si="45"/>
        <v>65000</v>
      </c>
      <c r="M530" s="73"/>
      <c r="N530" s="73"/>
      <c r="O530" s="73"/>
      <c r="P530" s="73"/>
      <c r="Q530" s="73"/>
      <c r="R530" s="73"/>
      <c r="S530" s="73"/>
      <c r="T530" s="73"/>
      <c r="U530" s="73"/>
      <c r="V530" s="73"/>
      <c r="W530" s="73"/>
      <c r="X530" s="31">
        <f t="shared" si="41"/>
        <v>65000</v>
      </c>
    </row>
    <row r="531" spans="1:24" ht="51" customHeight="1" thickBot="1" x14ac:dyDescent="0.3">
      <c r="A531" s="64">
        <v>54</v>
      </c>
      <c r="B531" s="32" t="s">
        <v>43</v>
      </c>
      <c r="C531" s="32">
        <v>10140</v>
      </c>
      <c r="D531" s="33" t="s">
        <v>591</v>
      </c>
      <c r="E531" s="34">
        <v>6020000</v>
      </c>
      <c r="F531" s="35" t="s">
        <v>504</v>
      </c>
      <c r="G531" s="331" t="s">
        <v>510</v>
      </c>
      <c r="H531" s="45" t="s">
        <v>513</v>
      </c>
      <c r="I531" s="41">
        <v>120000</v>
      </c>
      <c r="J531" s="73"/>
      <c r="K531" s="73"/>
      <c r="L531" s="73">
        <f t="shared" si="45"/>
        <v>120000</v>
      </c>
      <c r="M531" s="73"/>
      <c r="N531" s="73"/>
      <c r="O531" s="73"/>
      <c r="P531" s="73"/>
      <c r="Q531" s="73"/>
      <c r="R531" s="73"/>
      <c r="S531" s="73"/>
      <c r="T531" s="73"/>
      <c r="U531" s="73"/>
      <c r="V531" s="73"/>
      <c r="W531" s="73"/>
      <c r="X531" s="31">
        <f t="shared" si="41"/>
        <v>120000</v>
      </c>
    </row>
    <row r="532" spans="1:24" ht="69.75" hidden="1" customHeight="1" thickBot="1" x14ac:dyDescent="0.3">
      <c r="A532" s="64">
        <v>55</v>
      </c>
      <c r="B532" s="32" t="s">
        <v>43</v>
      </c>
      <c r="C532" s="32">
        <v>10430</v>
      </c>
      <c r="D532" s="33"/>
      <c r="E532" s="34">
        <v>6020000</v>
      </c>
      <c r="F532" s="35" t="s">
        <v>413</v>
      </c>
      <c r="G532" s="331" t="s">
        <v>488</v>
      </c>
      <c r="H532" s="45" t="s">
        <v>514</v>
      </c>
      <c r="I532" s="41"/>
      <c r="J532" s="73"/>
      <c r="K532" s="73"/>
      <c r="L532" s="73">
        <f t="shared" si="45"/>
        <v>0</v>
      </c>
      <c r="M532" s="73"/>
      <c r="N532" s="73"/>
      <c r="O532" s="73">
        <f>I532</f>
        <v>0</v>
      </c>
      <c r="P532" s="73"/>
      <c r="Q532" s="73"/>
      <c r="R532" s="73"/>
      <c r="S532" s="73"/>
      <c r="T532" s="73"/>
      <c r="U532" s="73"/>
      <c r="V532" s="73"/>
      <c r="W532" s="73"/>
      <c r="X532" s="31">
        <f t="shared" si="41"/>
        <v>0</v>
      </c>
    </row>
    <row r="533" spans="1:24" ht="32.25" hidden="1" thickBot="1" x14ac:dyDescent="0.3">
      <c r="A533" s="64">
        <v>56</v>
      </c>
      <c r="B533" s="32" t="s">
        <v>43</v>
      </c>
      <c r="C533" s="32">
        <v>10430</v>
      </c>
      <c r="D533" s="33"/>
      <c r="E533" s="34">
        <v>6020000</v>
      </c>
      <c r="F533" s="35" t="s">
        <v>413</v>
      </c>
      <c r="G533" s="331" t="s">
        <v>488</v>
      </c>
      <c r="H533" s="45" t="s">
        <v>142</v>
      </c>
      <c r="I533" s="41"/>
      <c r="J533" s="73"/>
      <c r="K533" s="73"/>
      <c r="L533" s="73">
        <f t="shared" si="45"/>
        <v>0</v>
      </c>
      <c r="M533" s="73"/>
      <c r="N533" s="73"/>
      <c r="O533" s="73">
        <f>I533</f>
        <v>0</v>
      </c>
      <c r="P533" s="73"/>
      <c r="Q533" s="73"/>
      <c r="R533" s="73"/>
      <c r="S533" s="73"/>
      <c r="T533" s="73"/>
      <c r="U533" s="73"/>
      <c r="V533" s="73"/>
      <c r="W533" s="73"/>
      <c r="X533" s="31">
        <f t="shared" si="41"/>
        <v>0</v>
      </c>
    </row>
    <row r="534" spans="1:24" ht="45.75" hidden="1" customHeight="1" thickBot="1" x14ac:dyDescent="0.3">
      <c r="A534" s="64">
        <v>57</v>
      </c>
      <c r="B534" s="32" t="s">
        <v>43</v>
      </c>
      <c r="C534" s="32">
        <v>10430</v>
      </c>
      <c r="D534" s="33"/>
      <c r="E534" s="34">
        <v>6020000</v>
      </c>
      <c r="F534" s="35" t="s">
        <v>413</v>
      </c>
      <c r="G534" s="331" t="s">
        <v>488</v>
      </c>
      <c r="H534" s="45" t="s">
        <v>515</v>
      </c>
      <c r="I534" s="41"/>
      <c r="J534" s="36"/>
      <c r="K534" s="36"/>
      <c r="L534" s="73">
        <f t="shared" si="45"/>
        <v>0</v>
      </c>
      <c r="M534" s="36"/>
      <c r="N534" s="36"/>
      <c r="O534" s="73">
        <f>I534</f>
        <v>0</v>
      </c>
      <c r="P534" s="73"/>
      <c r="Q534" s="36"/>
      <c r="R534" s="36"/>
      <c r="S534" s="36"/>
      <c r="T534" s="36"/>
      <c r="U534" s="36"/>
      <c r="V534" s="36"/>
      <c r="W534" s="36"/>
      <c r="X534" s="31">
        <f t="shared" si="41"/>
        <v>0</v>
      </c>
    </row>
    <row r="535" spans="1:24" ht="45.75" hidden="1" customHeight="1" x14ac:dyDescent="0.3">
      <c r="A535" s="64">
        <v>58</v>
      </c>
      <c r="B535" s="32" t="s">
        <v>43</v>
      </c>
      <c r="C535" s="32">
        <v>10430</v>
      </c>
      <c r="D535" s="33"/>
      <c r="E535" s="34">
        <v>6020000</v>
      </c>
      <c r="F535" s="35" t="s">
        <v>413</v>
      </c>
      <c r="G535" s="331" t="s">
        <v>488</v>
      </c>
      <c r="H535" s="45" t="s">
        <v>516</v>
      </c>
      <c r="I535" s="41"/>
      <c r="J535" s="36"/>
      <c r="K535" s="36"/>
      <c r="L535" s="73">
        <f t="shared" si="45"/>
        <v>0</v>
      </c>
      <c r="M535" s="36"/>
      <c r="N535" s="36"/>
      <c r="O535" s="73"/>
      <c r="P535" s="73"/>
      <c r="Q535" s="36"/>
      <c r="R535" s="36"/>
      <c r="S535" s="36"/>
      <c r="T535" s="36"/>
      <c r="U535" s="36"/>
      <c r="V535" s="36"/>
      <c r="W535" s="36"/>
      <c r="X535" s="31">
        <f t="shared" si="41"/>
        <v>0</v>
      </c>
    </row>
    <row r="536" spans="1:24" ht="45.75" customHeight="1" thickBot="1" x14ac:dyDescent="0.3">
      <c r="A536" s="64">
        <v>54</v>
      </c>
      <c r="B536" s="32" t="s">
        <v>43</v>
      </c>
      <c r="C536" s="32">
        <v>10140</v>
      </c>
      <c r="D536" s="33" t="s">
        <v>591</v>
      </c>
      <c r="E536" s="34">
        <v>6020000</v>
      </c>
      <c r="F536" s="35" t="s">
        <v>504</v>
      </c>
      <c r="G536" s="331" t="s">
        <v>510</v>
      </c>
      <c r="H536" s="45" t="s">
        <v>654</v>
      </c>
      <c r="I536" s="41">
        <v>150000</v>
      </c>
      <c r="J536" s="36"/>
      <c r="K536" s="36"/>
      <c r="L536" s="73">
        <f t="shared" si="45"/>
        <v>150000</v>
      </c>
      <c r="M536" s="36"/>
      <c r="N536" s="36"/>
      <c r="O536" s="73"/>
      <c r="P536" s="73"/>
      <c r="Q536" s="36"/>
      <c r="R536" s="36"/>
      <c r="S536" s="36"/>
      <c r="T536" s="36"/>
      <c r="U536" s="36"/>
      <c r="V536" s="36"/>
      <c r="W536" s="36"/>
      <c r="X536" s="31">
        <f t="shared" si="41"/>
        <v>150000</v>
      </c>
    </row>
    <row r="537" spans="1:24" ht="77.25" customHeight="1" thickBot="1" x14ac:dyDescent="0.3">
      <c r="A537" s="64">
        <v>59</v>
      </c>
      <c r="B537" s="32" t="s">
        <v>43</v>
      </c>
      <c r="C537" s="32" t="s">
        <v>517</v>
      </c>
      <c r="D537" s="33" t="s">
        <v>591</v>
      </c>
      <c r="E537" s="34">
        <v>6030000</v>
      </c>
      <c r="F537" s="35" t="s">
        <v>504</v>
      </c>
      <c r="G537" s="331" t="s">
        <v>46</v>
      </c>
      <c r="H537" s="35" t="s">
        <v>518</v>
      </c>
      <c r="I537" s="41">
        <v>200000</v>
      </c>
      <c r="J537" s="73"/>
      <c r="K537" s="73"/>
      <c r="L537" s="73"/>
      <c r="M537" s="73"/>
      <c r="N537" s="73"/>
      <c r="O537" s="73"/>
      <c r="P537" s="73"/>
      <c r="Q537" s="73"/>
      <c r="R537" s="105">
        <f>I537</f>
        <v>200000</v>
      </c>
      <c r="S537" s="73"/>
      <c r="T537" s="73"/>
      <c r="U537" s="73"/>
      <c r="V537" s="73"/>
      <c r="W537" s="73"/>
      <c r="X537" s="31">
        <f t="shared" si="41"/>
        <v>200000</v>
      </c>
    </row>
    <row r="538" spans="1:24" ht="77.25" hidden="1" customHeight="1" thickBot="1" x14ac:dyDescent="0.3">
      <c r="A538" s="64">
        <v>60</v>
      </c>
      <c r="B538" s="32" t="s">
        <v>43</v>
      </c>
      <c r="C538" s="32" t="s">
        <v>517</v>
      </c>
      <c r="D538" s="33" t="s">
        <v>590</v>
      </c>
      <c r="E538" s="34">
        <v>6030000</v>
      </c>
      <c r="F538" s="35" t="s">
        <v>504</v>
      </c>
      <c r="G538" s="331" t="s">
        <v>46</v>
      </c>
      <c r="H538" s="35" t="s">
        <v>518</v>
      </c>
      <c r="I538" s="41"/>
      <c r="J538" s="73"/>
      <c r="K538" s="73"/>
      <c r="L538" s="73"/>
      <c r="M538" s="73"/>
      <c r="N538" s="73"/>
      <c r="O538" s="73"/>
      <c r="P538" s="73"/>
      <c r="Q538" s="73"/>
      <c r="R538" s="105">
        <f>I538</f>
        <v>0</v>
      </c>
      <c r="S538" s="73"/>
      <c r="T538" s="73"/>
      <c r="U538" s="73"/>
      <c r="V538" s="73"/>
      <c r="W538" s="73"/>
      <c r="X538" s="31">
        <f t="shared" si="41"/>
        <v>0</v>
      </c>
    </row>
    <row r="539" spans="1:24" ht="25.5" customHeight="1" thickBot="1" x14ac:dyDescent="0.3">
      <c r="A539" s="64">
        <v>61</v>
      </c>
      <c r="B539" s="33" t="s">
        <v>43</v>
      </c>
      <c r="C539" s="33" t="s">
        <v>519</v>
      </c>
      <c r="D539" s="33" t="s">
        <v>591</v>
      </c>
      <c r="E539" s="124">
        <v>6060000</v>
      </c>
      <c r="F539" s="45" t="s">
        <v>489</v>
      </c>
      <c r="G539" s="331" t="s">
        <v>46</v>
      </c>
      <c r="H539" s="45" t="s">
        <v>520</v>
      </c>
      <c r="I539" s="41">
        <v>1200000</v>
      </c>
      <c r="J539" s="73"/>
      <c r="K539" s="73"/>
      <c r="L539" s="73"/>
      <c r="M539" s="73"/>
      <c r="N539" s="73"/>
      <c r="O539" s="73"/>
      <c r="P539" s="73"/>
      <c r="Q539" s="73"/>
      <c r="R539" s="73">
        <f>I539</f>
        <v>1200000</v>
      </c>
      <c r="S539" s="73"/>
      <c r="T539" s="73"/>
      <c r="U539" s="73"/>
      <c r="V539" s="73"/>
      <c r="W539" s="73"/>
      <c r="X539" s="31">
        <f t="shared" si="41"/>
        <v>1200000</v>
      </c>
    </row>
    <row r="540" spans="1:24" ht="25.5" hidden="1" customHeight="1" thickBot="1" x14ac:dyDescent="0.3">
      <c r="A540" s="64">
        <v>62</v>
      </c>
      <c r="B540" s="33" t="s">
        <v>43</v>
      </c>
      <c r="C540" s="33" t="s">
        <v>519</v>
      </c>
      <c r="D540" s="33" t="s">
        <v>590</v>
      </c>
      <c r="E540" s="124">
        <v>6060000</v>
      </c>
      <c r="F540" s="45" t="s">
        <v>489</v>
      </c>
      <c r="G540" s="331" t="s">
        <v>46</v>
      </c>
      <c r="H540" s="45" t="s">
        <v>520</v>
      </c>
      <c r="I540" s="41"/>
      <c r="J540" s="73"/>
      <c r="K540" s="73"/>
      <c r="L540" s="73"/>
      <c r="M540" s="73"/>
      <c r="N540" s="73"/>
      <c r="O540" s="73"/>
      <c r="P540" s="73"/>
      <c r="Q540" s="73"/>
      <c r="R540" s="73">
        <f>I540</f>
        <v>0</v>
      </c>
      <c r="S540" s="73"/>
      <c r="T540" s="73"/>
      <c r="U540" s="73"/>
      <c r="V540" s="73"/>
      <c r="W540" s="73"/>
      <c r="X540" s="31">
        <f t="shared" si="41"/>
        <v>0</v>
      </c>
    </row>
    <row r="541" spans="1:24" ht="23.25" customHeight="1" thickBot="1" x14ac:dyDescent="0.3">
      <c r="A541" s="64">
        <v>63</v>
      </c>
      <c r="B541" s="33" t="s">
        <v>43</v>
      </c>
      <c r="C541" s="33" t="s">
        <v>519</v>
      </c>
      <c r="D541" s="33" t="s">
        <v>591</v>
      </c>
      <c r="E541" s="124">
        <v>6060000</v>
      </c>
      <c r="F541" s="45" t="s">
        <v>489</v>
      </c>
      <c r="G541" s="331" t="s">
        <v>46</v>
      </c>
      <c r="H541" s="45" t="s">
        <v>521</v>
      </c>
      <c r="I541" s="41">
        <v>45000</v>
      </c>
      <c r="J541" s="73"/>
      <c r="K541" s="73"/>
      <c r="L541" s="73"/>
      <c r="M541" s="73"/>
      <c r="N541" s="73"/>
      <c r="O541" s="73"/>
      <c r="P541" s="73"/>
      <c r="Q541" s="73"/>
      <c r="R541" s="73">
        <f>I541</f>
        <v>45000</v>
      </c>
      <c r="S541" s="73"/>
      <c r="T541" s="73"/>
      <c r="U541" s="73"/>
      <c r="V541" s="73"/>
      <c r="W541" s="73"/>
      <c r="X541" s="31">
        <f t="shared" si="41"/>
        <v>45000</v>
      </c>
    </row>
    <row r="542" spans="1:24" ht="48" customHeight="1" thickBot="1" x14ac:dyDescent="0.3">
      <c r="A542" s="64">
        <v>64</v>
      </c>
      <c r="B542" s="178" t="s">
        <v>43</v>
      </c>
      <c r="C542" s="178" t="s">
        <v>522</v>
      </c>
      <c r="D542" s="178" t="s">
        <v>590</v>
      </c>
      <c r="E542" s="179">
        <v>6060000</v>
      </c>
      <c r="F542" s="180" t="s">
        <v>413</v>
      </c>
      <c r="G542" s="333" t="s">
        <v>46</v>
      </c>
      <c r="H542" s="180" t="s">
        <v>523</v>
      </c>
      <c r="I542" s="326">
        <v>1200000</v>
      </c>
      <c r="J542" s="322"/>
      <c r="K542" s="322"/>
      <c r="L542" s="322"/>
      <c r="M542" s="322"/>
      <c r="N542" s="322"/>
      <c r="O542" s="322"/>
      <c r="P542" s="322">
        <f>I542</f>
        <v>1200000</v>
      </c>
      <c r="Q542" s="322"/>
      <c r="R542" s="322"/>
      <c r="S542" s="322"/>
      <c r="T542" s="322"/>
      <c r="U542" s="322"/>
      <c r="V542" s="322"/>
      <c r="W542" s="322"/>
      <c r="X542" s="31">
        <f t="shared" si="41"/>
        <v>1200000</v>
      </c>
    </row>
    <row r="543" spans="1:24" ht="51.75" hidden="1" customHeight="1" thickBot="1" x14ac:dyDescent="0.3">
      <c r="A543" s="64">
        <v>65</v>
      </c>
      <c r="B543" s="178" t="s">
        <v>43</v>
      </c>
      <c r="C543" s="178" t="s">
        <v>522</v>
      </c>
      <c r="D543" s="178" t="s">
        <v>591</v>
      </c>
      <c r="E543" s="179">
        <v>6060000</v>
      </c>
      <c r="F543" s="180" t="s">
        <v>413</v>
      </c>
      <c r="G543" s="325" t="s">
        <v>46</v>
      </c>
      <c r="H543" s="180" t="s">
        <v>523</v>
      </c>
      <c r="I543" s="181"/>
      <c r="J543" s="182"/>
      <c r="K543" s="182"/>
      <c r="L543" s="182"/>
      <c r="M543" s="182"/>
      <c r="N543" s="182"/>
      <c r="O543" s="182"/>
      <c r="P543" s="182">
        <f>I543</f>
        <v>0</v>
      </c>
      <c r="Q543" s="182"/>
      <c r="R543" s="182"/>
      <c r="S543" s="182"/>
      <c r="T543" s="182"/>
      <c r="U543" s="182"/>
      <c r="V543" s="182"/>
      <c r="W543" s="182"/>
      <c r="X543" s="31">
        <f t="shared" si="41"/>
        <v>0</v>
      </c>
    </row>
    <row r="544" spans="1:24" ht="15.75" x14ac:dyDescent="0.25">
      <c r="A544" s="4"/>
      <c r="B544" s="4"/>
      <c r="C544" s="4"/>
      <c r="D544" s="4"/>
      <c r="E544" s="4"/>
      <c r="F544" s="5"/>
      <c r="G544" s="52"/>
      <c r="H544" s="5"/>
      <c r="I544" s="39"/>
      <c r="J544" s="39"/>
      <c r="K544" s="5"/>
      <c r="L544" s="5"/>
      <c r="M544" s="5"/>
      <c r="N544" s="39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6" ht="16.5" thickBot="1" x14ac:dyDescent="0.3">
      <c r="A545" s="4"/>
      <c r="B545" s="4"/>
      <c r="C545" s="4"/>
      <c r="D545" s="4"/>
      <c r="E545" s="4"/>
      <c r="F545" s="5"/>
      <c r="G545" s="5"/>
      <c r="H545" s="5"/>
      <c r="I545" s="5"/>
      <c r="J545" s="5"/>
      <c r="K545" s="5"/>
      <c r="L545" s="5"/>
      <c r="M545" s="5"/>
      <c r="N545" s="39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6" ht="24" customHeight="1" thickBot="1" x14ac:dyDescent="0.3">
      <c r="A546" s="54"/>
      <c r="B546" s="55"/>
      <c r="C546" s="55"/>
      <c r="D546" s="55"/>
      <c r="E546" s="54"/>
      <c r="F546" s="40"/>
      <c r="G546" s="56"/>
      <c r="H546" s="56"/>
      <c r="I546" s="6" t="s">
        <v>2</v>
      </c>
      <c r="J546" s="183" t="s">
        <v>524</v>
      </c>
      <c r="K546" s="183"/>
      <c r="L546" s="184"/>
      <c r="M546" s="57"/>
      <c r="N546" s="185"/>
      <c r="O546" s="185"/>
      <c r="P546" s="57"/>
      <c r="Q546" s="185"/>
      <c r="R546" s="57"/>
      <c r="S546" s="57"/>
      <c r="T546" s="57"/>
      <c r="U546" s="57"/>
      <c r="V546" s="57"/>
      <c r="W546" s="57"/>
      <c r="X546" s="57"/>
    </row>
    <row r="547" spans="1:26" ht="33.75" customHeight="1" thickBot="1" x14ac:dyDescent="0.3">
      <c r="A547" s="161"/>
      <c r="B547" s="55"/>
      <c r="C547" s="55"/>
      <c r="D547" s="55"/>
      <c r="E547" s="54"/>
      <c r="F547" s="40"/>
      <c r="G547" s="56"/>
      <c r="H547" s="56"/>
      <c r="I547" s="7" t="s">
        <v>4</v>
      </c>
      <c r="J547" s="186" t="s">
        <v>525</v>
      </c>
      <c r="K547" s="61" t="s">
        <v>526</v>
      </c>
      <c r="L547" s="349" t="s">
        <v>41</v>
      </c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</row>
    <row r="548" spans="1:26" ht="74.25" customHeight="1" thickBot="1" x14ac:dyDescent="0.3">
      <c r="A548" s="11" t="s">
        <v>19</v>
      </c>
      <c r="B548" s="12" t="s">
        <v>20</v>
      </c>
      <c r="C548" s="12" t="s">
        <v>21</v>
      </c>
      <c r="D548" s="12" t="s">
        <v>22</v>
      </c>
      <c r="E548" s="12" t="s">
        <v>23</v>
      </c>
      <c r="F548" s="12" t="s">
        <v>24</v>
      </c>
      <c r="G548" s="13" t="s">
        <v>25</v>
      </c>
      <c r="H548" s="13" t="s">
        <v>26</v>
      </c>
      <c r="I548" s="14" t="s">
        <v>589</v>
      </c>
      <c r="J548" s="187" t="s">
        <v>527</v>
      </c>
      <c r="K548" s="188" t="s">
        <v>528</v>
      </c>
      <c r="L548" s="350"/>
      <c r="M548" s="5"/>
      <c r="N548" s="5"/>
      <c r="O548" s="5"/>
      <c r="P548" s="5"/>
      <c r="Q548" s="5"/>
      <c r="S548" s="5"/>
      <c r="T548" s="5"/>
      <c r="U548" s="5"/>
      <c r="V548" s="5"/>
      <c r="W548" s="5"/>
      <c r="Z548" s="22"/>
    </row>
    <row r="549" spans="1:26" ht="21.75" customHeight="1" thickBot="1" x14ac:dyDescent="0.3">
      <c r="A549" s="343" t="s">
        <v>524</v>
      </c>
      <c r="B549" s="343"/>
      <c r="C549" s="343"/>
      <c r="D549" s="343"/>
      <c r="E549" s="343"/>
      <c r="F549" s="343"/>
      <c r="G549" s="343"/>
      <c r="H549" s="343"/>
      <c r="I549" s="348"/>
      <c r="J549" s="189">
        <f>SUM(J550:J551)</f>
        <v>10000000</v>
      </c>
      <c r="K549" s="190">
        <f>SUM(K550:K551)</f>
        <v>10000000</v>
      </c>
      <c r="L549" s="165">
        <f>SUM(J549:K549)</f>
        <v>20000000</v>
      </c>
      <c r="M549" s="5"/>
      <c r="N549" s="5"/>
      <c r="O549" s="5"/>
      <c r="P549" s="5"/>
      <c r="Q549" s="5"/>
      <c r="S549" s="5"/>
      <c r="T549" s="5"/>
      <c r="U549" s="5"/>
      <c r="V549" s="5"/>
      <c r="W549" s="5"/>
    </row>
    <row r="550" spans="1:26" ht="30" customHeight="1" x14ac:dyDescent="0.25">
      <c r="A550" s="64">
        <v>1</v>
      </c>
      <c r="B550" s="99" t="s">
        <v>529</v>
      </c>
      <c r="C550" s="99" t="s">
        <v>530</v>
      </c>
      <c r="D550" s="100" t="s">
        <v>591</v>
      </c>
      <c r="E550" s="101">
        <v>6090000</v>
      </c>
      <c r="F550" s="102" t="s">
        <v>527</v>
      </c>
      <c r="G550" s="334" t="s">
        <v>46</v>
      </c>
      <c r="H550" s="102" t="s">
        <v>527</v>
      </c>
      <c r="I550" s="65">
        <v>10000000</v>
      </c>
      <c r="J550" s="68">
        <f>I550</f>
        <v>10000000</v>
      </c>
      <c r="K550" s="68"/>
      <c r="L550" s="31">
        <f>SUM(J550:K550)</f>
        <v>10000000</v>
      </c>
      <c r="Z550" s="22"/>
    </row>
    <row r="551" spans="1:26" ht="30" customHeight="1" thickBot="1" x14ac:dyDescent="0.3">
      <c r="A551" s="191">
        <v>2</v>
      </c>
      <c r="B551" s="78" t="s">
        <v>43</v>
      </c>
      <c r="C551" s="78" t="s">
        <v>531</v>
      </c>
      <c r="D551" s="148" t="s">
        <v>591</v>
      </c>
      <c r="E551" s="149">
        <v>6090000</v>
      </c>
      <c r="F551" s="150" t="s">
        <v>528</v>
      </c>
      <c r="G551" s="335" t="s">
        <v>46</v>
      </c>
      <c r="H551" s="150" t="s">
        <v>528</v>
      </c>
      <c r="I551" s="169">
        <v>10000000</v>
      </c>
      <c r="J551" s="154"/>
      <c r="K551" s="154">
        <f>I551</f>
        <v>10000000</v>
      </c>
      <c r="L551" s="192">
        <f>SUM(J551:K551)</f>
        <v>10000000</v>
      </c>
      <c r="V551" s="193"/>
      <c r="Z551" s="42"/>
    </row>
    <row r="552" spans="1:26" ht="30" customHeight="1" x14ac:dyDescent="0.25">
      <c r="A552" s="4"/>
      <c r="B552" s="51"/>
      <c r="C552" s="51"/>
      <c r="D552" s="51"/>
      <c r="E552" s="4"/>
      <c r="F552" s="38"/>
      <c r="G552" s="5"/>
      <c r="H552" s="38"/>
      <c r="I552" s="39"/>
      <c r="J552" s="53"/>
      <c r="K552" s="53"/>
      <c r="W552" s="194"/>
      <c r="X552" s="39"/>
      <c r="Z552" s="43"/>
    </row>
    <row r="553" spans="1:26" ht="15.75" x14ac:dyDescent="0.25">
      <c r="A553" s="5"/>
      <c r="B553" s="5"/>
      <c r="C553" s="5"/>
      <c r="D553" s="5"/>
      <c r="E553" s="195"/>
      <c r="G553" s="195"/>
      <c r="H553" s="195"/>
      <c r="I553" s="5"/>
      <c r="J553" s="196"/>
      <c r="K553" s="5"/>
      <c r="P553" s="195"/>
      <c r="X553" s="5"/>
    </row>
    <row r="554" spans="1:26" ht="15.75" x14ac:dyDescent="0.25">
      <c r="A554" s="5"/>
      <c r="B554" s="5"/>
      <c r="C554" s="5"/>
      <c r="D554" s="5"/>
      <c r="E554" s="195"/>
      <c r="G554" s="5"/>
      <c r="H554" s="327"/>
      <c r="I554" s="5"/>
      <c r="J554" s="5"/>
      <c r="K554" s="5"/>
      <c r="P554" s="327"/>
      <c r="X554" s="39"/>
    </row>
    <row r="555" spans="1:26" x14ac:dyDescent="0.25">
      <c r="X555" s="22"/>
    </row>
    <row r="556" spans="1:26" x14ac:dyDescent="0.25">
      <c r="X556" s="197"/>
      <c r="Z556" s="198"/>
    </row>
    <row r="557" spans="1:26" x14ac:dyDescent="0.25">
      <c r="X557" s="98"/>
      <c r="Y557" s="199">
        <v>2253269471</v>
      </c>
      <c r="Z557" s="42"/>
    </row>
    <row r="558" spans="1:26" x14ac:dyDescent="0.25">
      <c r="Y558" s="200" t="e">
        <f>#REF!-Y557</f>
        <v>#REF!</v>
      </c>
      <c r="Z558" s="43"/>
    </row>
  </sheetData>
  <mergeCells count="29">
    <mergeCell ref="A181:I181"/>
    <mergeCell ref="J3:W3"/>
    <mergeCell ref="X3:X4"/>
    <mergeCell ref="A6:I6"/>
    <mergeCell ref="J89:O89"/>
    <mergeCell ref="O90:O91"/>
    <mergeCell ref="A92:I92"/>
    <mergeCell ref="J132:Q132"/>
    <mergeCell ref="Q133:Q134"/>
    <mergeCell ref="A135:I135"/>
    <mergeCell ref="J178:Q178"/>
    <mergeCell ref="Q179:Q180"/>
    <mergeCell ref="A437:I437"/>
    <mergeCell ref="J192:W192"/>
    <mergeCell ref="W193:W194"/>
    <mergeCell ref="A195:I195"/>
    <mergeCell ref="J284:T284"/>
    <mergeCell ref="T285:T286"/>
    <mergeCell ref="A287:I287"/>
    <mergeCell ref="J374:S374"/>
    <mergeCell ref="S375:S376"/>
    <mergeCell ref="A377:I377"/>
    <mergeCell ref="J434:Q434"/>
    <mergeCell ref="Q435:Q436"/>
    <mergeCell ref="J474:X474"/>
    <mergeCell ref="X475:X476"/>
    <mergeCell ref="A477:I477"/>
    <mergeCell ref="L547:L548"/>
    <mergeCell ref="A549:I549"/>
  </mergeCells>
  <conditionalFormatting sqref="P5 T5:X5 R5 O134 O180 W476 J548:K549 N91 N376:O376 J92:N92 J377:R377 Q376:R376 J437:P437 J477:W477 W193 T285 J6:X6 J287:T287 J135:Q135 J181:Q181 J195:W195">
    <cfRule type="notContainsText" dxfId="10" priority="8" operator="notContains" text="0">
      <formula>ISERROR(SEARCH("0",J5))</formula>
    </cfRule>
  </conditionalFormatting>
  <conditionalFormatting sqref="O92">
    <cfRule type="notContainsText" dxfId="9" priority="7" operator="notContains" text="0">
      <formula>ISERROR(SEARCH("0",O92))</formula>
    </cfRule>
  </conditionalFormatting>
  <conditionalFormatting sqref="S377">
    <cfRule type="notContainsText" dxfId="8" priority="6" operator="notContains" text="0">
      <formula>ISERROR(SEARCH("0",S377))</formula>
    </cfRule>
  </conditionalFormatting>
  <conditionalFormatting sqref="X475">
    <cfRule type="notContainsText" dxfId="7" priority="4" operator="notContains" text="0">
      <formula>ISERROR(SEARCH("0",X475))</formula>
    </cfRule>
  </conditionalFormatting>
  <conditionalFormatting sqref="Q435">
    <cfRule type="notContainsText" dxfId="6" priority="5" operator="notContains" text="0">
      <formula>ISERROR(SEARCH("0",Q435))</formula>
    </cfRule>
  </conditionalFormatting>
  <conditionalFormatting sqref="J4:W4">
    <cfRule type="expression" dxfId="5" priority="9">
      <formula>#REF!&lt;&gt;0</formula>
    </cfRule>
  </conditionalFormatting>
  <conditionalFormatting sqref="J435:P435 J547:K547">
    <cfRule type="expression" dxfId="4" priority="10">
      <formula>J436&lt;&gt;0</formula>
    </cfRule>
  </conditionalFormatting>
  <conditionalFormatting sqref="J475 L475:O475 V475:W475">
    <cfRule type="expression" dxfId="3" priority="3">
      <formula>J476&lt;&gt;0</formula>
    </cfRule>
  </conditionalFormatting>
  <conditionalFormatting sqref="L547">
    <cfRule type="notContainsText" dxfId="2" priority="2" operator="notContains" text="0">
      <formula>ISERROR(SEARCH("0",L547))</formula>
    </cfRule>
  </conditionalFormatting>
  <conditionalFormatting sqref="J193:K193 J90:N90 J179:P179 N193:U193 J133:P133 J285:P285 J375:R375">
    <cfRule type="expression" dxfId="1" priority="11">
      <formula>#REF!&lt;&gt;0</formula>
    </cfRule>
  </conditionalFormatting>
  <conditionalFormatting sqref="O90">
    <cfRule type="notContainsText" dxfId="0" priority="1" operator="notContains" text="0">
      <formula>ISERROR(SEARCH("0",O90))</formula>
    </cfRule>
  </conditionalFormatting>
  <pageMargins left="0.17" right="0.23" top="0.39" bottom="0.17" header="0.22" footer="0.21"/>
  <pageSetup paperSize="8" scale="85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FD4D8-6AF1-44F3-9E91-D6FFB6C3B650}">
  <dimension ref="A1"/>
  <sheetViews>
    <sheetView workbookViewId="0">
      <selection activeCell="B474" sqref="B47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FCA81-246B-43CD-BE98-403D2E777CF7}">
  <dimension ref="A1"/>
  <sheetViews>
    <sheetView topLeftCell="A28" workbookViewId="0">
      <selection activeCell="B42" sqref="B4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EB9FF-D348-42ED-B194-9ECBAB02B87D}">
  <dimension ref="A1"/>
  <sheetViews>
    <sheetView tabSelected="1" workbookViewId="0">
      <selection activeCell="B670" sqref="B670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Tabela (burimet)</vt:lpstr>
      <vt:lpstr>Tab  matrica e shp korrente</vt:lpstr>
      <vt:lpstr>BV6</vt:lpstr>
      <vt:lpstr>BV7</vt:lpstr>
      <vt:lpstr>BV15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Denada Tabaku</dc:creator>
  <cp:lastModifiedBy>Denada Tabaku</cp:lastModifiedBy>
  <cp:lastPrinted>2025-12-17T15:13:40Z</cp:lastPrinted>
  <dcterms:created xsi:type="dcterms:W3CDTF">2024-12-16T12:47:14Z</dcterms:created>
  <dcterms:modified xsi:type="dcterms:W3CDTF">2025-12-17T15:28:05Z</dcterms:modified>
</cp:coreProperties>
</file>